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Morbi0637_Aufsatzwerte_2025\Bearbeitung\Anpassung_Rechenschema_OS\"/>
    </mc:Choice>
  </mc:AlternateContent>
  <xr:revisionPtr revIDLastSave="0" documentId="13_ncr:1_{7BEDF7D7-8693-40BE-8856-CF411E95650A}" xr6:coauthVersionLast="47" xr6:coauthVersionMax="47" xr10:uidLastSave="{00000000-0000-0000-0000-000000000000}"/>
  <bookViews>
    <workbookView xWindow="-120" yWindow="-120" windowWidth="38640" windowHeight="21120" activeTab="2" xr2:uid="{00000000-000D-0000-FFFF-FFFF00000000}"/>
  </bookViews>
  <sheets>
    <sheet name="Deckblatt" sheetId="6" r:id="rId1"/>
    <sheet name="Rechenschema Q1 bis Q4 2023" sheetId="1" r:id="rId2"/>
    <sheet name="Rechenschema ab Q1 2024" sheetId="4" r:id="rId3"/>
    <sheet name="bisheriges Bereinigungsvolumen"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4" l="1"/>
  <c r="E7" i="4"/>
  <c r="F7" i="4"/>
  <c r="G7" i="4"/>
  <c r="H7" i="4"/>
  <c r="I7" i="4"/>
  <c r="J7" i="4"/>
  <c r="K7" i="4"/>
  <c r="F8" i="4"/>
  <c r="G8" i="4"/>
  <c r="H8" i="4"/>
  <c r="I8" i="4"/>
  <c r="J8" i="4"/>
  <c r="K8" i="4"/>
  <c r="L47" i="4"/>
  <c r="L46" i="4"/>
  <c r="E23" i="4"/>
  <c r="E6" i="4"/>
  <c r="E15" i="4" l="1"/>
  <c r="L43" i="4" s="1"/>
  <c r="K17" i="4"/>
  <c r="J17" i="4"/>
  <c r="I17" i="4"/>
  <c r="H17" i="4"/>
  <c r="G17" i="4"/>
  <c r="F17" i="4"/>
  <c r="K16" i="4"/>
  <c r="J16" i="4"/>
  <c r="I16" i="4"/>
  <c r="H16" i="4"/>
  <c r="G16" i="4"/>
  <c r="F16" i="4"/>
  <c r="K14" i="4"/>
  <c r="J14" i="4"/>
  <c r="I14" i="4"/>
  <c r="H14" i="4"/>
  <c r="G14" i="4"/>
  <c r="F14" i="4"/>
  <c r="E17" i="4"/>
  <c r="E16" i="4"/>
  <c r="E14" i="4"/>
  <c r="K17" i="1"/>
  <c r="J17" i="1"/>
  <c r="I17" i="1"/>
  <c r="H17" i="1"/>
  <c r="G17" i="1"/>
  <c r="F17" i="1"/>
  <c r="K16" i="1"/>
  <c r="J16" i="1"/>
  <c r="I16" i="1"/>
  <c r="H16" i="1"/>
  <c r="G16" i="1"/>
  <c r="F16" i="1"/>
  <c r="E17" i="1"/>
  <c r="E16" i="1"/>
  <c r="K14" i="1"/>
  <c r="J14" i="1"/>
  <c r="I14" i="1"/>
  <c r="H14" i="1"/>
  <c r="G14" i="1"/>
  <c r="F14" i="1"/>
  <c r="E14" i="1"/>
  <c r="K8" i="1"/>
  <c r="J8" i="1"/>
  <c r="I8" i="1"/>
  <c r="H8" i="1"/>
  <c r="G8" i="1"/>
  <c r="F8" i="1"/>
  <c r="K7" i="1"/>
  <c r="J7" i="1"/>
  <c r="I7" i="1"/>
  <c r="H7" i="1"/>
  <c r="G7" i="1"/>
  <c r="F7" i="1"/>
  <c r="E8" i="1"/>
  <c r="E7" i="1"/>
  <c r="E18" i="4" l="1"/>
  <c r="E15" i="1"/>
  <c r="E18" i="1" s="1"/>
  <c r="L35" i="1" l="1"/>
  <c r="L36" i="1" s="1"/>
  <c r="E37" i="1" s="1"/>
  <c r="E40" i="1" l="1"/>
  <c r="E41" i="1" s="1"/>
  <c r="I37" i="1"/>
  <c r="E23" i="1"/>
  <c r="H37" i="1" l="1"/>
  <c r="G37" i="1"/>
  <c r="K37" i="1"/>
  <c r="F37" i="1"/>
  <c r="J37" i="1"/>
  <c r="F37" i="4"/>
  <c r="F38" i="4" s="1"/>
  <c r="G37" i="4"/>
  <c r="G38" i="4" s="1"/>
  <c r="H37" i="4"/>
  <c r="I37" i="4"/>
  <c r="I38" i="4" s="1"/>
  <c r="J37" i="4"/>
  <c r="J38" i="4" s="1"/>
  <c r="K37" i="4"/>
  <c r="K38" i="4" s="1"/>
  <c r="H38" i="4"/>
  <c r="E37" i="4"/>
  <c r="L49" i="1" l="1"/>
  <c r="K23" i="4" l="1"/>
  <c r="J23" i="4"/>
  <c r="I23" i="4"/>
  <c r="H23" i="4"/>
  <c r="G23" i="4"/>
  <c r="F23" i="4"/>
  <c r="E24" i="4"/>
  <c r="E25" i="4" s="1"/>
  <c r="E26" i="4" l="1"/>
  <c r="F40" i="1"/>
  <c r="E38" i="4" l="1"/>
  <c r="K6" i="4"/>
  <c r="J6" i="4"/>
  <c r="I6" i="4"/>
  <c r="H6" i="4"/>
  <c r="G6" i="4"/>
  <c r="F6" i="4"/>
  <c r="F9" i="4" s="1"/>
  <c r="E9" i="4"/>
  <c r="E11" i="4" s="1"/>
  <c r="E12" i="4" s="1"/>
  <c r="E19" i="4" s="1"/>
  <c r="I40" i="1"/>
  <c r="L33" i="1"/>
  <c r="E20" i="4" l="1"/>
  <c r="E33" i="4" s="1"/>
  <c r="K24" i="4"/>
  <c r="K25" i="4" s="1"/>
  <c r="K26" i="4" s="1"/>
  <c r="H24" i="4"/>
  <c r="H25" i="4" s="1"/>
  <c r="H26" i="4" s="1"/>
  <c r="F24" i="4"/>
  <c r="F25" i="4" s="1"/>
  <c r="F26" i="4" s="1"/>
  <c r="G24" i="4"/>
  <c r="G25" i="4" s="1"/>
  <c r="G26" i="4" s="1"/>
  <c r="I24" i="4"/>
  <c r="I25" i="4" s="1"/>
  <c r="I26" i="4" s="1"/>
  <c r="J24" i="4"/>
  <c r="J25" i="4" s="1"/>
  <c r="J26" i="4" s="1"/>
  <c r="H9" i="4"/>
  <c r="H11" i="4" s="1"/>
  <c r="H12" i="4" s="1"/>
  <c r="K9" i="4"/>
  <c r="K11" i="4" s="1"/>
  <c r="K12" i="4" s="1"/>
  <c r="I9" i="4"/>
  <c r="I11" i="4" s="1"/>
  <c r="I12" i="4" s="1"/>
  <c r="I15" i="4"/>
  <c r="I18" i="4" s="1"/>
  <c r="F11" i="4"/>
  <c r="F12" i="4" s="1"/>
  <c r="J9" i="4"/>
  <c r="J11" i="4" s="1"/>
  <c r="J12" i="4" s="1"/>
  <c r="F15" i="4"/>
  <c r="F18" i="4" s="1"/>
  <c r="J15" i="4"/>
  <c r="J18" i="4" s="1"/>
  <c r="G9" i="4"/>
  <c r="G11" i="4" s="1"/>
  <c r="G12" i="4" s="1"/>
  <c r="G15" i="4"/>
  <c r="G18" i="4" s="1"/>
  <c r="K15" i="4"/>
  <c r="H15" i="4"/>
  <c r="H18" i="4" s="1"/>
  <c r="E35" i="4" l="1"/>
  <c r="E27" i="4"/>
  <c r="H19" i="4"/>
  <c r="H20" i="4" s="1"/>
  <c r="H27" i="4" s="1"/>
  <c r="F19" i="4"/>
  <c r="F20" i="4" s="1"/>
  <c r="F33" i="4" s="1"/>
  <c r="F35" i="4" s="1"/>
  <c r="I19" i="4"/>
  <c r="I20" i="4" s="1"/>
  <c r="I27" i="4" s="1"/>
  <c r="K18" i="4"/>
  <c r="K19" i="4" s="1"/>
  <c r="K20" i="4" s="1"/>
  <c r="K27" i="4" s="1"/>
  <c r="G19" i="4"/>
  <c r="G20" i="4" s="1"/>
  <c r="G27" i="4" s="1"/>
  <c r="J19" i="4"/>
  <c r="J20" i="4" s="1"/>
  <c r="J33" i="4" s="1"/>
  <c r="J35" i="4" s="1"/>
  <c r="J39" i="4" l="1"/>
  <c r="J40" i="4"/>
  <c r="J41" i="4" s="1"/>
  <c r="F39" i="4"/>
  <c r="F40" i="4"/>
  <c r="F41" i="4" s="1"/>
  <c r="E40" i="4"/>
  <c r="E41" i="4" s="1"/>
  <c r="E39" i="4"/>
  <c r="H33" i="4"/>
  <c r="H35" i="4" s="1"/>
  <c r="G33" i="4"/>
  <c r="G35" i="4" s="1"/>
  <c r="F27" i="4"/>
  <c r="I33" i="4"/>
  <c r="I35" i="4" s="1"/>
  <c r="K33" i="4"/>
  <c r="K35" i="4" s="1"/>
  <c r="J27" i="4"/>
  <c r="K39" i="4" l="1"/>
  <c r="K40" i="4"/>
  <c r="K41" i="4" s="1"/>
  <c r="I39" i="4"/>
  <c r="I40" i="4"/>
  <c r="I41" i="4" s="1"/>
  <c r="G39" i="4"/>
  <c r="G40" i="4"/>
  <c r="G41" i="4" s="1"/>
  <c r="H39" i="4"/>
  <c r="H40" i="4"/>
  <c r="H41" i="4" s="1"/>
  <c r="F41" i="1"/>
  <c r="G40" i="1"/>
  <c r="G41" i="1" s="1"/>
  <c r="H40" i="1"/>
  <c r="H41" i="1" s="1"/>
  <c r="I41" i="1"/>
  <c r="J40" i="1"/>
  <c r="J41" i="1" s="1"/>
  <c r="K40" i="1"/>
  <c r="K41" i="1" s="1"/>
  <c r="F23" i="1"/>
  <c r="G23" i="1"/>
  <c r="H23" i="1"/>
  <c r="I23" i="1"/>
  <c r="J23" i="1"/>
  <c r="K23" i="1"/>
  <c r="F6" i="1"/>
  <c r="G6" i="1"/>
  <c r="H6" i="1"/>
  <c r="I6" i="1"/>
  <c r="J6" i="1"/>
  <c r="K6" i="1"/>
  <c r="L42" i="4" l="1"/>
  <c r="L48" i="4" s="1"/>
  <c r="E24" i="1"/>
  <c r="E25" i="1" s="1"/>
  <c r="E26" i="1" s="1"/>
  <c r="H9" i="1"/>
  <c r="H11" i="1" s="1"/>
  <c r="H12" i="1" s="1"/>
  <c r="H15" i="1"/>
  <c r="I9" i="1"/>
  <c r="I11" i="1" s="1"/>
  <c r="I12" i="1" s="1"/>
  <c r="F9" i="1"/>
  <c r="F11" i="1" s="1"/>
  <c r="F12" i="1" s="1"/>
  <c r="J9" i="1"/>
  <c r="J11" i="1" s="1"/>
  <c r="J12" i="1" s="1"/>
  <c r="I24" i="1"/>
  <c r="I25" i="1" s="1"/>
  <c r="I26" i="1" s="1"/>
  <c r="K24" i="1"/>
  <c r="K25" i="1" s="1"/>
  <c r="K26" i="1" s="1"/>
  <c r="G24" i="1"/>
  <c r="G25" i="1" s="1"/>
  <c r="G26" i="1" s="1"/>
  <c r="J24" i="1"/>
  <c r="J25" i="1" s="1"/>
  <c r="J26" i="1" s="1"/>
  <c r="F24" i="1"/>
  <c r="F25" i="1" s="1"/>
  <c r="F26" i="1" s="1"/>
  <c r="I15" i="1"/>
  <c r="I18" i="1" s="1"/>
  <c r="K9" i="1"/>
  <c r="K11" i="1" s="1"/>
  <c r="K12" i="1" s="1"/>
  <c r="G9" i="1"/>
  <c r="G11" i="1" s="1"/>
  <c r="G12" i="1" s="1"/>
  <c r="K15" i="1"/>
  <c r="K18" i="1" s="1"/>
  <c r="G15" i="1"/>
  <c r="G18" i="1" s="1"/>
  <c r="H24" i="1"/>
  <c r="H25" i="1" s="1"/>
  <c r="H26" i="1" s="1"/>
  <c r="J15" i="1"/>
  <c r="J18" i="1" s="1"/>
  <c r="F15" i="1"/>
  <c r="L46" i="1" l="1"/>
  <c r="F18" i="1"/>
  <c r="F19" i="1" s="1"/>
  <c r="F20" i="1" s="1"/>
  <c r="H18" i="1"/>
  <c r="H19" i="1" s="1"/>
  <c r="H20" i="1" s="1"/>
  <c r="I19" i="1"/>
  <c r="I20" i="1" s="1"/>
  <c r="I27" i="1" s="1"/>
  <c r="J19" i="1"/>
  <c r="J20" i="1" s="1"/>
  <c r="J27" i="1" s="1"/>
  <c r="K19" i="1"/>
  <c r="K20" i="1" s="1"/>
  <c r="K33" i="1" s="1"/>
  <c r="G19" i="1"/>
  <c r="G20" i="1" s="1"/>
  <c r="K38" i="1" l="1"/>
  <c r="K42" i="1" s="1"/>
  <c r="H33" i="1"/>
  <c r="H38" i="1" s="1"/>
  <c r="H27" i="1"/>
  <c r="F27" i="1"/>
  <c r="F33" i="1"/>
  <c r="F38" i="1" s="1"/>
  <c r="F42" i="1" s="1"/>
  <c r="I33" i="1"/>
  <c r="I38" i="1" s="1"/>
  <c r="I42" i="1" s="1"/>
  <c r="J33" i="1"/>
  <c r="J38" i="1" s="1"/>
  <c r="J42" i="1" s="1"/>
  <c r="K27" i="1"/>
  <c r="G27" i="1"/>
  <c r="G33" i="1"/>
  <c r="G38" i="1" s="1"/>
  <c r="G42" i="1" s="1"/>
  <c r="E6" i="1"/>
  <c r="E9" i="1" s="1"/>
  <c r="E11" i="1" s="1"/>
  <c r="H43" i="1" l="1"/>
  <c r="H44" i="1" s="1"/>
  <c r="H42" i="1"/>
  <c r="F43" i="1"/>
  <c r="F44" i="1" s="1"/>
  <c r="K43" i="1"/>
  <c r="K44" i="1" s="1"/>
  <c r="I43" i="1"/>
  <c r="I44" i="1" s="1"/>
  <c r="J43" i="1" l="1"/>
  <c r="J44" i="1" s="1"/>
  <c r="G43" i="1"/>
  <c r="G44" i="1" s="1"/>
  <c r="E12" i="1"/>
  <c r="E19" i="1" s="1"/>
  <c r="E20" i="1" s="1"/>
  <c r="E33" i="1" l="1"/>
  <c r="E27" i="1" l="1"/>
  <c r="E38" i="1"/>
  <c r="E43" i="1" l="1"/>
  <c r="E44" i="1" s="1"/>
  <c r="L45" i="1" s="1"/>
  <c r="L51" i="1" s="1"/>
  <c r="E42" i="1"/>
</calcChain>
</file>

<file path=xl/sharedStrings.xml><?xml version="1.0" encoding="utf-8"?>
<sst xmlns="http://schemas.openxmlformats.org/spreadsheetml/2006/main" count="517" uniqueCount="207">
  <si>
    <t>Punktzahlvolumen des Vorjahresquartals</t>
  </si>
  <si>
    <t>Punktzahlvolumen des Vorjahresquartals um 3 Prozent erhöht</t>
  </si>
  <si>
    <t>Versichertenzahl des jeweiligen Vorjahresquartals</t>
  </si>
  <si>
    <t>Versichertenzahl des Bereinigungsquartals</t>
  </si>
  <si>
    <t>Punktzahlvolumen des Bereinigungsquartals</t>
  </si>
  <si>
    <t>Punktzahlvolumen des Vorjahresquartals 
um 3 Prozent erhöht mit Versichertenzahlanpassung</t>
  </si>
  <si>
    <t>um 3 Prozent erhöht,</t>
  </si>
  <si>
    <t>vorläufige zu bereinigende Leistungsmenge</t>
  </si>
  <si>
    <t xml:space="preserve">des so angepassten Punktzahlvolumens des Vorjahresquartals. </t>
  </si>
  <si>
    <t>und eine negative Differenz wiederum auf null gesetzt wird.</t>
  </si>
  <si>
    <t xml:space="preserve">abgezogen </t>
  </si>
  <si>
    <t>vorläufige zu bereinigende Leistungsmenge (final)</t>
  </si>
  <si>
    <t>Für jede Arztgruppe bzw. Arztgruppenkombination gemäß Zuordnungstabelle 
wird das so bestimmte Punktzahlvolumen des Vorjahresquartals</t>
  </si>
  <si>
    <t>Sofern diese Differenz für eine Arztgruppe bzw. Arztgruppenkombination gemäß Zuordnungstabelle negativ ist, 
wird sie auf null gesetzt.</t>
  </si>
  <si>
    <t xml:space="preserve">durch die Versichertenzahl des jeweiligen Vorjahresquartals dividiert </t>
  </si>
  <si>
    <t xml:space="preserve">
</t>
  </si>
  <si>
    <t>und mit der Versichertenzahl des Bereinigungsquartals multipliziert.</t>
  </si>
  <si>
    <t>4. Bestimmung von Verrechnungsbeträgen</t>
  </si>
  <si>
    <t>Punktzahlvolumen des Vorjahresquartals 
um 3 Prozent abgesenkt mit Versichertenzahlanpassung</t>
  </si>
  <si>
    <t>Sofern diese Differenz für eine Arztgruppe bzw. Arztgruppenkombination 
gemäß Zuordnungstabelle in Nr. 3 negativ ist, wird sie auf null gesetzt.</t>
  </si>
  <si>
    <t>Begrenzung</t>
  </si>
  <si>
    <t>7. Ermittlung der quartalsbezogenen Bereinigungsmengen</t>
  </si>
  <si>
    <t>AZQ im Vorjahresquartal</t>
  </si>
  <si>
    <t>Bereinigungsmenge</t>
  </si>
  <si>
    <t>Punktzahlvolumen des Vorjahresquartals um 3 Prozent abgesenkt</t>
  </si>
  <si>
    <t>17,5 Prozent der MGV-Leistungsmenge mit AZQ</t>
  </si>
  <si>
    <t>Überstiegsbetrag</t>
  </si>
  <si>
    <t>MGV-Leistungsmenge mit AZQ</t>
  </si>
  <si>
    <t xml:space="preserve">3. Bestimmung der zu bereinigenden Leistungsmengen </t>
  </si>
  <si>
    <t xml:space="preserve">Grundsätzlich wird für jede Arztgruppe gemäß § 17 Abs. 1c BMV-Ä quartalsweise 
sowohl für das aktuelle Quartal als auch für das Vorjahresquartal die Summe der gemäß Nr. 2 
zu bereinigenden Leistungsmengen in Punkten für die im jeweiligen KV-Bezirk 
wohnhaften Versicherten sowie – insofern diese innerhalb 
der morbiditätsbedingten Gesamtvergütung vergütet werden – für die Wohnausländer 
mit Kassensitz im jeweiligen KV-Bezirk ermittelt. Dabei werden in Euro bewertete Leistungen 
mittels regionalem Punktwert des jeweiligen Quartals in Punkte umgerechnet. 
Für folgende Arztgruppen werden Arztgruppenkombinationen gebildet, 
die bei dem Vergleich zusammen betrachtet werden:
-  Die Arztgruppen nach Nr. 1 der Präambel zu Kapitel 7 und Kapitel 18 EBM sowie 
- die Arztgruppen nach Nr. 1 der Präambel zu Kapitel 16 und Kapitel 21 EBM.
Folgende Zuordnungstabelle gibt die Zugehörigkeit der 8. und 9. Stelle der LANR zu den
EBM-Kapiteln bzw. Arztgruppenkombinationen vor:
</t>
  </si>
  <si>
    <t xml:space="preserve">5. Bestimmung der arztgruppenspezifischen Auszahlungsquoten des Vorjahresquartals </t>
  </si>
  <si>
    <t>Die arztgruppenspezifischen Auszahlungsquoten der Arztgruppen bzw. Arztgruppenkombinationen gemäß Zuordnungstabelle in Nr. 3 werden bestimmt als deren Honorar des jeweiligen Vorjahresquartals dividiert durch deren Leistungsbedarf gemäß Euro-Gebührenordnung des jeweiligen Vorjahresquartals, jeweils in der Abgrenzung der MGV des jeweiligen Vorjahresquartals.</t>
  </si>
  <si>
    <t>Bereinigungsmenge nach Begrenzung mit Überstiegsbetrag</t>
  </si>
  <si>
    <t>endgültige zu bereinigende Leistungsmenge</t>
  </si>
  <si>
    <t>endgültige zu bereinigende Leistungsmenge (final)</t>
  </si>
  <si>
    <t>Verrechnungsbetrag</t>
  </si>
  <si>
    <t>Beschlusstext</t>
  </si>
  <si>
    <t>Arztgruppe</t>
  </si>
  <si>
    <t>Gesamt</t>
  </si>
  <si>
    <t>der Versichertenzahländerung und</t>
  </si>
  <si>
    <t>Versichertenzahländerung</t>
  </si>
  <si>
    <t>fortentwickelter Verrechnungsbetrag für das Vorjahresquartal</t>
  </si>
  <si>
    <t>Verrechnungsbetrag für das Vorjahresquartal 
(Ausweisung durch das Institut des Bewertungsausschusses)</t>
  </si>
  <si>
    <t>Aufsummieren der Bereinigungsmengen (nach Begrenzung) 
über alle Arztguppen</t>
  </si>
  <si>
    <t>Die Summe der so bestimmten Werte über alle Arztgruppen bzw. 
Arztgruppenkombinationen ergibt</t>
  </si>
  <si>
    <t xml:space="preserve"> sowie weiteren ggf. regional vereinbarten Anpassungen </t>
  </si>
  <si>
    <t xml:space="preserve">und basiswirksamen prozentualen Veränderungen aufgrund von Beschlüssen des Bewertungsausschusses </t>
  </si>
  <si>
    <t xml:space="preserve">Bereinigungsbetrag des aktuellen Quartals in Punkten </t>
  </si>
  <si>
    <t>01</t>
  </si>
  <si>
    <t>02</t>
  </si>
  <si>
    <t>03</t>
  </si>
  <si>
    <t>04</t>
  </si>
  <si>
    <t>05</t>
  </si>
  <si>
    <t>06</t>
  </si>
  <si>
    <t>07</t>
  </si>
  <si>
    <t>[1]</t>
  </si>
  <si>
    <t>[2]</t>
  </si>
  <si>
    <t>[3]</t>
  </si>
  <si>
    <t>[4]</t>
  </si>
  <si>
    <t>[5]</t>
  </si>
  <si>
    <t>= [1] * 1,03</t>
  </si>
  <si>
    <t>= [2] / [3] * [4]</t>
  </si>
  <si>
    <t>[6]</t>
  </si>
  <si>
    <t>[7]</t>
  </si>
  <si>
    <t>[8]</t>
  </si>
  <si>
    <t>= [6] - [5]</t>
  </si>
  <si>
    <t>= MAX (0, [7])</t>
  </si>
  <si>
    <t xml:space="preserve">Die zu bereinigende Leistungsmenge wird schließlich endgültig bestimmt, indem von der vorläufigen zu bereinigenden Leistungsmenge 
der vom Institut des Bewertungsausschusses 
gemäß Nr. 8 auf seiner Internetseite für das Vorjahresquartal ausgewiesene </t>
  </si>
  <si>
    <t>[9]</t>
  </si>
  <si>
    <t>[10]</t>
  </si>
  <si>
    <t>[11]</t>
  </si>
  <si>
    <t>[12]</t>
  </si>
  <si>
    <t>[13]</t>
  </si>
  <si>
    <t>[14]</t>
  </si>
  <si>
    <t>[15]</t>
  </si>
  <si>
    <t>= [4] / [3]</t>
  </si>
  <si>
    <t>KV- und quartalsweise wird je in Nr. 3 aufgeführter Arztgruppe 
bzw. Arztgruppenkombination das wie in Nr. 3 für das Vorjahresquartal bestimmte Punktzahlvolumen 
um 3 Prozent abgesenkt,</t>
  </si>
  <si>
    <t>[16]</t>
  </si>
  <si>
    <t>= [1] * 0,97</t>
  </si>
  <si>
    <t>durch die Versichertenzahl des Vorjahresquartals dividiert und 
mit der Versichertenzahl des Bereinigungsquartals multipliziert.</t>
  </si>
  <si>
    <t>[17]</t>
  </si>
  <si>
    <t>Von dem so angepassten Punktzahlvolumen des Vorjahresquartals 
wird das wie in Nr. 3 für das aktuelle Quartal bestimmte arztgruppenspezifische Punktzahlvolumen 
abgezogen.</t>
  </si>
  <si>
    <t>[18]</t>
  </si>
  <si>
    <t>Die vorläufige zu bereinigende Leistungsmenge wird bestimmt als Differenz 
des für das aktuelle Quartal bestimmten arztgruppenspezifischen Punktzahlvolumens und</t>
  </si>
  <si>
    <t>[19]</t>
  </si>
  <si>
    <t>[20]</t>
  </si>
  <si>
    <t>Hiervon wird zudem die Differenz  zwischen 
der vorläufigen zu bereinigenden Leistungsmenge aus Nr. 3 
 und der endgültigen zu bereinigenden Leistungsmenge aus Nr. 3 
abgezogen.
Die jeweilige Kassenärztliche Vereinigung übermittelt die so ermittelte Punktzahl 
gemäß dem nach Nr. 8 zu fassenden Datenlieferbeschluss an das Institut des Bewertungsausschusses zur Fortschreibung des Verrechnungsbetrags zur zukünftigen Vermeidung von Doppelbereinigung.</t>
  </si>
  <si>
    <t>[21]</t>
  </si>
  <si>
    <t xml:space="preserve"> Für jede Arztgruppe bzw. Arztgruppenkombination wird 
die gemäß Nr. 3 bestimmte zu bereinigende Leistungsmenge 
mit der gemäß Nr. 5 bestimmten Auszahlungsquote der jeweiligen Arztgruppe bzw.
Arztgruppenkombination des Vorjahresquartals 
multipliziert</t>
  </si>
  <si>
    <t>[22]</t>
  </si>
  <si>
    <t>angepasstes bisheriges Bereinigungsvolumen 
für die offene Sprechstunde
(in Punkten)</t>
  </si>
  <si>
    <t>[23]</t>
  </si>
  <si>
    <t>[24]</t>
  </si>
  <si>
    <t>[25]</t>
  </si>
  <si>
    <t>[26]</t>
  </si>
  <si>
    <t>[30]</t>
  </si>
  <si>
    <t>[27]</t>
  </si>
  <si>
    <t>[28]</t>
  </si>
  <si>
    <t>[29]</t>
  </si>
  <si>
    <t>[31]</t>
  </si>
  <si>
    <t>[32]</t>
  </si>
  <si>
    <t>[33]</t>
  </si>
  <si>
    <t>[34]</t>
  </si>
  <si>
    <t>[35]</t>
  </si>
  <si>
    <t>[36]</t>
  </si>
  <si>
    <t>[37]</t>
  </si>
  <si>
    <t>[38]</t>
  </si>
  <si>
    <t>bisheriges KV-spezifisches Bereinigungsvolumen 
für die offene Sprechstunde
(in Punkten)</t>
  </si>
  <si>
    <t>nach erfolgter Rückrechnung der gemäß Aufsatzwertebeschluss im Bereinigungsquartal gegenüber dem Vorjahresquartal noch vorzunehmenden Anpassungen hinsichtlich der Veränderungsraten gemäß § 87a Abs. 4 Satz 1 Nr. 1 bis 5 SGB V</t>
  </si>
  <si>
    <t xml:space="preserve">weiteren ggf. regional vereinbarten Anpassungen </t>
  </si>
  <si>
    <t xml:space="preserve"> basiswirksamen prozentualen Veränderungen aufgrund von Beschlüssen des Bewertungsausschusses </t>
  </si>
  <si>
    <t>Kassenswechslereffekt (für das Bereinigungsquartal)</t>
  </si>
  <si>
    <t>= [9] *  (1 + [10]) * 
[11] * (1 + [12]) * (1+ [13])</t>
  </si>
  <si>
    <t>= MAX (0, [15])</t>
  </si>
  <si>
    <t>= [8] - [14]</t>
  </si>
  <si>
    <t>= [17] / [3] * [4]</t>
  </si>
  <si>
    <t>= [18] - [6]</t>
  </si>
  <si>
    <t>= MAX (0, [19])</t>
  </si>
  <si>
    <t>[39]</t>
  </si>
  <si>
    <t>[40]</t>
  </si>
  <si>
    <t>= [16] * [22]</t>
  </si>
  <si>
    <t>= SUM([25]) / [24]</t>
  </si>
  <si>
    <t>= [25] / [26]</t>
  </si>
  <si>
    <t>= [20] - ([8] - [16])</t>
  </si>
  <si>
    <t>Mittelwert der Veränderungsraten für das Bereinigungsquartal 
(50-50-Gewichtung)</t>
  </si>
  <si>
    <t>vereinbarte Veränderungsrate</t>
  </si>
  <si>
    <t>Kassenswechslereffekt Bereinigungsquartal</t>
  </si>
  <si>
    <t>= [11]</t>
  </si>
  <si>
    <t>= [10]</t>
  </si>
  <si>
    <t>= [13]</t>
  </si>
  <si>
    <t>= [27] * [36] * (1 + [37]) * (1 + [38]) * (1 + [39]) * (1 + [40]) + [23]</t>
  </si>
  <si>
    <t>= [29] * [22]</t>
  </si>
  <si>
    <t>= [30] * 0,175</t>
  </si>
  <si>
    <t>= MAX(0, [28] - [31])</t>
  </si>
  <si>
    <t>= MAX(0, [23] - [33])</t>
  </si>
  <si>
    <t>5. Bestimmung der arztgruppenspezifischen Auszahlungsquoten des Vorjahresquartals</t>
  </si>
  <si>
    <t xml:space="preserve">basiswirksame prozentuale Veränderungen aufgrund von Beschlüssen des Bewertungsausschusses </t>
  </si>
  <si>
    <t>zu berücksichtigender Punktzahlenvolumenrückgang</t>
  </si>
  <si>
    <t>Bereinigungskorrekturfaktor</t>
  </si>
  <si>
    <t>MGV-Leistungsmenge 
sowie Leistungen, die ohne die extrabudgetäre Förderung gemäß § 87a Abs. 3 Satz 5 Nr. 6 SGB V (offene Sprechstunde) der MGV zugehörig wären, 
im Bereinigungsquartal</t>
  </si>
  <si>
    <t>Rückbereinigungsquartal</t>
  </si>
  <si>
    <t>KV-GV</t>
  </si>
  <si>
    <t>KV</t>
  </si>
  <si>
    <t>1/2023</t>
  </si>
  <si>
    <t>Schleswig-Holstein</t>
  </si>
  <si>
    <t>Hamburg</t>
  </si>
  <si>
    <t>Bremen</t>
  </si>
  <si>
    <t>17</t>
  </si>
  <si>
    <t>Niedersachsen</t>
  </si>
  <si>
    <t>20</t>
  </si>
  <si>
    <t>Westfalen-Lippe</t>
  </si>
  <si>
    <t>38</t>
  </si>
  <si>
    <t>Nordrhein</t>
  </si>
  <si>
    <t>46</t>
  </si>
  <si>
    <t>Hessen</t>
  </si>
  <si>
    <t>51</t>
  </si>
  <si>
    <t>Rheinland-Pfalz</t>
  </si>
  <si>
    <t>52</t>
  </si>
  <si>
    <t>Baden-Württemberg</t>
  </si>
  <si>
    <t>71</t>
  </si>
  <si>
    <t>Bayern</t>
  </si>
  <si>
    <t>72</t>
  </si>
  <si>
    <t>Berlin</t>
  </si>
  <si>
    <t>73</t>
  </si>
  <si>
    <t>Saarland</t>
  </si>
  <si>
    <t>78</t>
  </si>
  <si>
    <t>Mecklenburg-Vorpommern</t>
  </si>
  <si>
    <t>83</t>
  </si>
  <si>
    <t>Brandenburg</t>
  </si>
  <si>
    <t>88</t>
  </si>
  <si>
    <t>Sachsen-Anhalt</t>
  </si>
  <si>
    <t>93</t>
  </si>
  <si>
    <t>Thüringen</t>
  </si>
  <si>
    <t>98</t>
  </si>
  <si>
    <t>Sachsen</t>
  </si>
  <si>
    <t>2/2023</t>
  </si>
  <si>
    <t>3/2023</t>
  </si>
  <si>
    <t>bisheriges Bereinigungsvolumen 
Offene Sprechstunde 
in Punkten</t>
  </si>
  <si>
    <t xml:space="preserve">Excel-Tabelle zur Darstellung des Rechenweges (Rechenschema) gemäß 640. BA-Beschluss, zuletzt geändert durch den 651. BA-Beschluss </t>
  </si>
  <si>
    <t xml:space="preserve">Dieses Rechenschema ist als Hilfsmittel anzusehen und ersetzt nicht die Regelungen des 640. BA-Beschlusses, zuletzt geändert durch den 651. BA-Beschluss </t>
  </si>
  <si>
    <t>Für die Bestimmung der Bereinigungsmengen in den Quartalen des Jahres 2023 ist das Rechenschema des Blattes "Rechenschema Q1 bis Q4 2023" zu verwenden.</t>
  </si>
  <si>
    <t>Für die Bestimmung der Bereinigungsmengen in den Quartalen ab dem Jahr 2024 ist das Rechenschema des Blattes "Rechenschema ab Q1 2024" zu verwenden.</t>
  </si>
  <si>
    <t>In der Spalte B werden jeweils die einzelnen Schritte nummeriert.</t>
  </si>
  <si>
    <t>In der Spalte D erfolgt die Beschreibung des Rechenschrittes in Formel-Schreibweise.</t>
  </si>
  <si>
    <t>In den Spalten E bis L sind die (arztgruppenspezifischen bzw. KV-spezfischen) Werte einzutragen bzw. werden Werte durch das Rechenschema bestimmt.</t>
  </si>
  <si>
    <t>In der Spalte C wird eine Kurzbezeichung des jeweilgen Schrittes genannt.</t>
  </si>
  <si>
    <t>Die grau unterlegten Felder sind zu befüllen. Durch die Unterlegung mit Formeln werden die weiteren Schritte automatisch umgesetzt.</t>
  </si>
  <si>
    <t>Der KV-spezifische Wert im Schritt [24] ist dem Blatt "bisheriges Bereinigungsvolumen" für das jeweilige Quartal zu entnehmen.</t>
  </si>
  <si>
    <t>und hinsichtlich des Kassenwechslereffekts,</t>
  </si>
  <si>
    <t xml:space="preserve">des arithmetischen Mittelwerts der jeweils empfohlenen demografischen 
und diagnosebezogenen Veränderungsrate </t>
  </si>
  <si>
    <t xml:space="preserve">sowie weiterer basiswirksamer prozentualer Veränderungen aufgrund von Beschlüssen des Bewertungsausschusses </t>
  </si>
  <si>
    <t>Sofern die so ermittelte Bereinigungsmenge zusammen mit den bisherigen Bereinigungen der jeweiligen Quartale in den Vorjahren, fortgeschrieben auf das aktuelle Quartal, den Wert von 17,5 % des mit der Auszahlungsquote des Vorjahresquartals multiplizierten MGV-Leistungsbedarfs dieser Arztgruppe bzw. Arztgruppenkombination zuzüglich des Leistungsbedarfs von Leistungen dieser Arztgruppe bzw. Arztgruppenkombination, die ohne die extrabudgetäre Förderung gemäß § 87a Abs. 3 Satz 5 Nr. 6 SGB V der MGV zugehörig wären, im aktuellen Quartal (also eine Bereinigungsquote von 17,5 Prozent) übersteigt, wird die Bereinigungsmenge um den Überstiegsbetrag vermindert; sollte die verminderte Bereinigungsmenge negativ sein, wird diese auf null gesetzt. Bei der Fortschreibung auf das aktuelle Quartal sind die jeweiligen Veränderungsraten gemäß § 87a Abs. 4 Satz 1 Nr. 1 bis 5 SGB V sowie weitere ggf. regional vereinbarte Anpassungen und die basiswirksamen prozentualen Veränderungen aufgrund von Beschlüssen des Bewertungsausschusses zu berücksichtigen. In den Quartalen des Jahres 2023 erfolgt die Bestimmung der bisherigen Bereinigungen einer Arztgruppe bzw. Arztgruppenkombination wie folgt: Die arztgruppenspezifische Leistungsmenge in Punkten von Leistungen des Vorjahresquartals, die ohne die extrabudgetäre Förderung gemäß § 87a Abs. 3 Satz 5 Nr. 6 SGB V der MGV zugehörig wären, wird mit der arztgruppenspezifischen Auszahlungsquote des Vorjahresquartals sowie mit einem arztgruppenübergreifenden Bereinigungskorrekturfaktor multipliziert. Dieser KV- und quartalsspezifische Bereinigungskorrekturfaktor berechnet sich als Quotient aus der Summe der rechnerischen Bereinigungsmengen über die Arztgruppen bzw. Arztgruppenkombination und dem vom Institut des Bewertungsausschusses bestimmten und in einem separaten Blatt der Excel-Tabelle gemäß Nr. 8 mitgeteilten KV- und quartalsspezifischen tatsächlichen Bereinigungsvolumen für offene Sprechstunden.</t>
  </si>
  <si>
    <t>fortgeschriebene Verrechnungsbetrag</t>
  </si>
  <si>
    <t xml:space="preserve">den quartalsbezogenen Bereinigungsbetrag des aktuellen Quartals in Punkten. 
Dieser wird gemäß Nr. 1 mit Wirkung für das aktuelle Quartal basiswirksam vom Behandlungsbedarf abgezogen. </t>
  </si>
  <si>
    <t>bisheriges Bereinigungsvolumen 
für die offene Sprechstunde
(in Punkten)</t>
  </si>
  <si>
    <t xml:space="preserve">basiswirksamen prozentualen Veränderungen aufgrund von Beschlüssen des Bewertungsausschusses </t>
  </si>
  <si>
    <t>Die Werte im Schritt [9] sind für Quartale ab Q1 2024 der jeweiligen Veröffentlichung auf der Internetseite des Instituts des Bewertungsausschusses zu entnehmen.</t>
  </si>
  <si>
    <t>Die Werte im Schritt [27] sind für Quartale ab Q1 2024 aus dem Ergebnis in Schritt [28] des für das jeweilige Vorjahresquartal maßgeblichen Rechenschemas zu übertragen.</t>
  </si>
  <si>
    <t xml:space="preserve">Bereinigungsquote </t>
  </si>
  <si>
    <t>= [28] / [30]</t>
  </si>
  <si>
    <t>[41]</t>
  </si>
  <si>
    <t>= [35] / [36] / (1 + [37]) / (1 + [38]) /(1+ [39]) / (1 + [40])</t>
  </si>
  <si>
    <t>4/2023</t>
  </si>
  <si>
    <t>rechnerische Bereinigungsmenge für die
offene Sprechstunde im jeweiligen Quartal 2022
(Leistungsmenge für die offene Sprechstunde multipliziert 
mit der arztgruppenspezifischen Auszahlungsquote)</t>
  </si>
  <si>
    <t>kumulierte Bereinigungsmenge im Bereinigungsquartal = 
Bereinigungsmenge im Bereinigungsquartal 
+ fortgeschriebenes angepasstes bisheriges Bereinigungsvolumen 
für die offene Sprechstunde
(in Punkten)</t>
  </si>
  <si>
    <t>= [28] des VJQ - 
[23] des VJQ + [34] des VJQ</t>
  </si>
  <si>
    <t xml:space="preserve">In der Spalte M ist der relevante Beschlusstext aufgeführt.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</si>
</sst>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
    <numFmt numFmtId="165" formatCode="0.0000"/>
    <numFmt numFmtId="166" formatCode="_-* #,##0.0000_-;\-* #,##0.0000_-;_-* &quot;-&quot;??_-;_-@_-"/>
    <numFmt numFmtId="167" formatCode="_-* #,##0_-;\-* #,##0_-;_-* &quot;-&quot;??_-;_-@_-"/>
  </numFmts>
  <fonts count="9" x14ac:knownFonts="1">
    <font>
      <sz val="11"/>
      <color theme="1"/>
      <name val="Calibri"/>
      <family val="2"/>
      <scheme val="minor"/>
    </font>
    <font>
      <b/>
      <sz val="11"/>
      <color theme="1"/>
      <name val="Calibri"/>
      <family val="2"/>
      <scheme val="minor"/>
    </font>
    <font>
      <sz val="11"/>
      <name val="Calibri"/>
      <family val="2"/>
      <scheme val="minor"/>
    </font>
    <font>
      <b/>
      <sz val="11"/>
      <color indexed="8"/>
      <name val="Calibri"/>
      <family val="2"/>
      <scheme val="minor"/>
    </font>
    <font>
      <b/>
      <sz val="12"/>
      <name val="Calibri"/>
      <family val="2"/>
    </font>
    <font>
      <b/>
      <sz val="16"/>
      <color theme="1"/>
      <name val="Calibri"/>
      <family val="2"/>
      <scheme val="minor"/>
    </font>
    <font>
      <b/>
      <sz val="11"/>
      <color rgb="FFFF0000"/>
      <name val="Calibri"/>
      <family val="2"/>
      <scheme val="minor"/>
    </font>
    <font>
      <b/>
      <sz val="11"/>
      <color rgb="FFEE0000"/>
      <name val="Calibri"/>
      <family val="2"/>
      <scheme val="minor"/>
    </font>
    <font>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59999389629810485"/>
        <bgColor rgb="FFADD8E6"/>
      </patternFill>
    </fill>
    <fill>
      <patternFill patternType="solid">
        <fgColor theme="0" tint="-0.14999847407452621"/>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133">
    <xf numFmtId="0" fontId="0" fillId="0" borderId="0" xfId="0"/>
    <xf numFmtId="0" fontId="0" fillId="0" borderId="0" xfId="0" applyFill="1" applyBorder="1"/>
    <xf numFmtId="0" fontId="0" fillId="3" borderId="12" xfId="0" applyFill="1" applyBorder="1"/>
    <xf numFmtId="0" fontId="0" fillId="3" borderId="13" xfId="0" applyFill="1" applyBorder="1"/>
    <xf numFmtId="0" fontId="0" fillId="3" borderId="14" xfId="0" applyFill="1" applyBorder="1"/>
    <xf numFmtId="0" fontId="0" fillId="0" borderId="3" xfId="0" applyBorder="1" applyAlignment="1">
      <alignment vertical="top" wrapText="1"/>
    </xf>
    <xf numFmtId="0" fontId="0" fillId="0" borderId="0" xfId="0" applyBorder="1" applyAlignment="1">
      <alignment vertical="top" wrapText="1"/>
    </xf>
    <xf numFmtId="0" fontId="2" fillId="0" borderId="0" xfId="0" applyFont="1" applyAlignment="1">
      <alignment wrapText="1"/>
    </xf>
    <xf numFmtId="0" fontId="2" fillId="0" borderId="0" xfId="0" applyFont="1"/>
    <xf numFmtId="0" fontId="2" fillId="0" borderId="0" xfId="0" applyFont="1" applyBorder="1"/>
    <xf numFmtId="0" fontId="0" fillId="3" borderId="4" xfId="0" applyFill="1" applyBorder="1"/>
    <xf numFmtId="0" fontId="0" fillId="0" borderId="1"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49" fontId="0" fillId="0" borderId="0" xfId="0" applyNumberFormat="1" applyAlignment="1">
      <alignment horizontal="right" vertical="top" wrapText="1"/>
    </xf>
    <xf numFmtId="0" fontId="0" fillId="0" borderId="2" xfId="0" applyBorder="1" applyAlignment="1">
      <alignment vertical="top" wrapText="1"/>
    </xf>
    <xf numFmtId="0" fontId="0" fillId="0" borderId="7" xfId="0" applyBorder="1" applyAlignment="1">
      <alignment vertical="top" wrapText="1"/>
    </xf>
    <xf numFmtId="49" fontId="0" fillId="0" borderId="0" xfId="0" applyNumberFormat="1" applyBorder="1" applyAlignment="1">
      <alignment vertical="top" wrapText="1"/>
    </xf>
    <xf numFmtId="49" fontId="0" fillId="0" borderId="2" xfId="0" applyNumberFormat="1" applyBorder="1" applyAlignment="1">
      <alignment vertical="top" wrapText="1"/>
    </xf>
    <xf numFmtId="49" fontId="0" fillId="0" borderId="7" xfId="0" applyNumberFormat="1" applyBorder="1" applyAlignment="1">
      <alignment vertical="top" wrapText="1"/>
    </xf>
    <xf numFmtId="0" fontId="0" fillId="0" borderId="13" xfId="0" applyBorder="1"/>
    <xf numFmtId="2" fontId="2" fillId="0" borderId="0" xfId="0" applyNumberFormat="1" applyFont="1" applyAlignment="1">
      <alignment wrapText="1"/>
    </xf>
    <xf numFmtId="0" fontId="0" fillId="3" borderId="0" xfId="0" applyFill="1"/>
    <xf numFmtId="0" fontId="0" fillId="0" borderId="0" xfId="0" applyAlignment="1">
      <alignment vertical="top"/>
    </xf>
    <xf numFmtId="0" fontId="0" fillId="0" borderId="2" xfId="0" applyBorder="1" applyAlignment="1">
      <alignment vertical="top"/>
    </xf>
    <xf numFmtId="0" fontId="0" fillId="0" borderId="0" xfId="0" applyBorder="1" applyAlignment="1">
      <alignment vertical="top"/>
    </xf>
    <xf numFmtId="0" fontId="0" fillId="0" borderId="0" xfId="0" applyFill="1" applyBorder="1" applyAlignment="1">
      <alignment vertical="top"/>
    </xf>
    <xf numFmtId="0" fontId="0" fillId="0" borderId="7" xfId="0" applyBorder="1" applyAlignment="1">
      <alignment vertical="top"/>
    </xf>
    <xf numFmtId="0" fontId="0" fillId="0" borderId="10" xfId="0" applyBorder="1" applyAlignment="1">
      <alignment vertical="top" wrapText="1"/>
    </xf>
    <xf numFmtId="0" fontId="0" fillId="0" borderId="1" xfId="0" applyBorder="1" applyAlignment="1">
      <alignment vertical="top"/>
    </xf>
    <xf numFmtId="0" fontId="0" fillId="0" borderId="10" xfId="0" applyBorder="1" applyAlignment="1">
      <alignment vertical="top"/>
    </xf>
    <xf numFmtId="0" fontId="0" fillId="0" borderId="9" xfId="0" applyBorder="1" applyAlignment="1">
      <alignment vertical="top"/>
    </xf>
    <xf numFmtId="49" fontId="0" fillId="0" borderId="0" xfId="0" applyNumberFormat="1" applyAlignment="1">
      <alignment vertical="top"/>
    </xf>
    <xf numFmtId="49" fontId="0" fillId="0" borderId="2" xfId="0" applyNumberFormat="1" applyBorder="1" applyAlignment="1">
      <alignment vertical="top"/>
    </xf>
    <xf numFmtId="0" fontId="0" fillId="2" borderId="2" xfId="0" applyFill="1" applyBorder="1" applyAlignment="1">
      <alignment vertical="top"/>
    </xf>
    <xf numFmtId="0" fontId="0" fillId="0" borderId="2" xfId="0" applyFill="1" applyBorder="1" applyAlignment="1">
      <alignment vertical="top"/>
    </xf>
    <xf numFmtId="49" fontId="0" fillId="0" borderId="0" xfId="0" applyNumberFormat="1" applyBorder="1" applyAlignment="1">
      <alignment vertical="top"/>
    </xf>
    <xf numFmtId="2" fontId="0" fillId="0" borderId="0" xfId="0" applyNumberFormat="1" applyBorder="1" applyAlignment="1">
      <alignment vertical="top"/>
    </xf>
    <xf numFmtId="2" fontId="0" fillId="0" borderId="0" xfId="0" applyNumberFormat="1" applyFill="1" applyBorder="1" applyAlignment="1">
      <alignment vertical="top"/>
    </xf>
    <xf numFmtId="0" fontId="0" fillId="2" borderId="0" xfId="0" applyFill="1" applyBorder="1" applyAlignment="1">
      <alignment vertical="top"/>
    </xf>
    <xf numFmtId="2" fontId="0" fillId="0" borderId="7" xfId="0" applyNumberFormat="1" applyBorder="1" applyAlignment="1">
      <alignment vertical="top"/>
    </xf>
    <xf numFmtId="2" fontId="0" fillId="0" borderId="7" xfId="0" applyNumberFormat="1" applyFill="1" applyBorder="1" applyAlignment="1">
      <alignment vertical="top"/>
    </xf>
    <xf numFmtId="49" fontId="0" fillId="0" borderId="7" xfId="0" applyNumberFormat="1" applyBorder="1" applyAlignment="1">
      <alignment vertical="top"/>
    </xf>
    <xf numFmtId="49" fontId="0" fillId="0" borderId="10" xfId="0" applyNumberFormat="1" applyBorder="1" applyAlignment="1">
      <alignment vertical="top" wrapText="1"/>
    </xf>
    <xf numFmtId="0" fontId="0" fillId="0" borderId="10" xfId="0" applyFill="1" applyBorder="1" applyAlignment="1">
      <alignment vertical="top"/>
    </xf>
    <xf numFmtId="10" fontId="0" fillId="2" borderId="0" xfId="0" applyNumberFormat="1" applyFill="1" applyBorder="1" applyAlignment="1">
      <alignment vertical="top"/>
    </xf>
    <xf numFmtId="2" fontId="0" fillId="0" borderId="2" xfId="0" applyNumberFormat="1" applyBorder="1" applyAlignment="1">
      <alignment vertical="top"/>
    </xf>
    <xf numFmtId="2" fontId="0" fillId="0" borderId="10" xfId="0" applyNumberFormat="1" applyBorder="1" applyAlignment="1">
      <alignment vertical="top"/>
    </xf>
    <xf numFmtId="49" fontId="0" fillId="0" borderId="10" xfId="0" applyNumberFormat="1" applyBorder="1" applyAlignment="1">
      <alignment vertical="top"/>
    </xf>
    <xf numFmtId="2" fontId="0" fillId="0" borderId="10" xfId="0" applyNumberFormat="1" applyFill="1" applyBorder="1" applyAlignment="1">
      <alignment vertical="top"/>
    </xf>
    <xf numFmtId="0" fontId="0" fillId="2" borderId="10" xfId="0" applyFill="1" applyBorder="1" applyAlignment="1">
      <alignment vertical="top"/>
    </xf>
    <xf numFmtId="2" fontId="0" fillId="2" borderId="0" xfId="0" applyNumberFormat="1" applyFill="1" applyBorder="1" applyAlignment="1">
      <alignment vertical="top"/>
    </xf>
    <xf numFmtId="0" fontId="2" fillId="0" borderId="0" xfId="0" applyFont="1" applyBorder="1" applyAlignment="1">
      <alignment vertical="top" wrapText="1"/>
    </xf>
    <xf numFmtId="10" fontId="0" fillId="0" borderId="0" xfId="0" applyNumberFormat="1" applyFill="1" applyBorder="1" applyAlignment="1">
      <alignment vertical="top"/>
    </xf>
    <xf numFmtId="2" fontId="0" fillId="0" borderId="2" xfId="0" applyNumberFormat="1" applyFill="1" applyBorder="1" applyAlignment="1">
      <alignment vertical="top"/>
    </xf>
    <xf numFmtId="0" fontId="0" fillId="0" borderId="5" xfId="0" applyBorder="1" applyAlignment="1">
      <alignment vertical="top"/>
    </xf>
    <xf numFmtId="0" fontId="0" fillId="0" borderId="8" xfId="0" applyBorder="1" applyAlignment="1">
      <alignment vertical="top" wrapText="1"/>
    </xf>
    <xf numFmtId="0" fontId="0" fillId="0" borderId="5" xfId="0" applyBorder="1" applyAlignment="1">
      <alignment vertical="top" wrapText="1"/>
    </xf>
    <xf numFmtId="0" fontId="0" fillId="0" borderId="11" xfId="0" applyBorder="1" applyAlignment="1">
      <alignment vertical="top" wrapText="1"/>
    </xf>
    <xf numFmtId="0" fontId="0" fillId="0" borderId="5" xfId="0" applyFont="1" applyBorder="1" applyAlignment="1">
      <alignment vertical="top" wrapText="1"/>
    </xf>
    <xf numFmtId="0" fontId="0" fillId="0" borderId="5" xfId="0" applyFont="1" applyBorder="1" applyAlignment="1">
      <alignment vertical="top"/>
    </xf>
    <xf numFmtId="0" fontId="0" fillId="0" borderId="8" xfId="0" applyBorder="1" applyAlignment="1">
      <alignment vertical="top"/>
    </xf>
    <xf numFmtId="0" fontId="0" fillId="0" borderId="11" xfId="0" applyBorder="1" applyAlignment="1">
      <alignment vertical="top"/>
    </xf>
    <xf numFmtId="0" fontId="0" fillId="0" borderId="3" xfId="0" applyFill="1" applyBorder="1" applyAlignment="1">
      <alignment vertical="top"/>
    </xf>
    <xf numFmtId="0" fontId="0" fillId="0" borderId="4" xfId="0" applyBorder="1" applyAlignment="1">
      <alignment vertical="top"/>
    </xf>
    <xf numFmtId="2" fontId="0" fillId="0" borderId="5" xfId="0" applyNumberFormat="1" applyFill="1" applyBorder="1" applyAlignment="1">
      <alignment vertical="top"/>
    </xf>
    <xf numFmtId="0" fontId="0" fillId="0" borderId="5" xfId="0" applyFill="1" applyBorder="1" applyAlignment="1">
      <alignment vertical="top"/>
    </xf>
    <xf numFmtId="0" fontId="0" fillId="0" borderId="4" xfId="0" applyFill="1" applyBorder="1" applyAlignment="1">
      <alignment vertical="top"/>
    </xf>
    <xf numFmtId="2" fontId="0" fillId="0" borderId="8" xfId="0" applyNumberFormat="1" applyFill="1" applyBorder="1" applyAlignment="1">
      <alignment vertical="top"/>
    </xf>
    <xf numFmtId="0" fontId="0" fillId="0" borderId="1" xfId="0" applyFill="1" applyBorder="1" applyAlignment="1">
      <alignment vertical="top"/>
    </xf>
    <xf numFmtId="0" fontId="0" fillId="0" borderId="6" xfId="0" applyBorder="1" applyAlignment="1">
      <alignment vertical="top"/>
    </xf>
    <xf numFmtId="0" fontId="0" fillId="0" borderId="9" xfId="0" applyBorder="1" applyAlignment="1">
      <alignment vertical="top" wrapText="1"/>
    </xf>
    <xf numFmtId="0" fontId="0" fillId="0" borderId="11" xfId="0" applyFill="1" applyBorder="1" applyAlignment="1">
      <alignment vertical="top"/>
    </xf>
    <xf numFmtId="0" fontId="0" fillId="0" borderId="3" xfId="0" applyBorder="1" applyAlignment="1">
      <alignment vertical="top"/>
    </xf>
    <xf numFmtId="2" fontId="0" fillId="0" borderId="3" xfId="0" applyNumberFormat="1" applyBorder="1" applyAlignment="1">
      <alignment vertical="top"/>
    </xf>
    <xf numFmtId="2" fontId="0" fillId="0" borderId="5" xfId="0" applyNumberFormat="1" applyBorder="1" applyAlignment="1">
      <alignment vertical="top"/>
    </xf>
    <xf numFmtId="0" fontId="0" fillId="0" borderId="4" xfId="0" applyFill="1" applyBorder="1" applyAlignment="1">
      <alignment vertical="top" wrapText="1"/>
    </xf>
    <xf numFmtId="10" fontId="0" fillId="0" borderId="5" xfId="0" applyNumberFormat="1" applyFill="1" applyBorder="1" applyAlignment="1">
      <alignment vertical="top"/>
    </xf>
    <xf numFmtId="0" fontId="0" fillId="0" borderId="6" xfId="0" applyFill="1" applyBorder="1" applyAlignment="1">
      <alignment vertical="top" wrapText="1"/>
    </xf>
    <xf numFmtId="2" fontId="0" fillId="0" borderId="8" xfId="0" applyNumberFormat="1" applyBorder="1" applyAlignment="1">
      <alignment vertical="top"/>
    </xf>
    <xf numFmtId="10" fontId="0" fillId="2" borderId="5" xfId="0" applyNumberFormat="1" applyFill="1" applyBorder="1" applyAlignment="1">
      <alignment vertical="top"/>
    </xf>
    <xf numFmtId="0" fontId="3" fillId="5" borderId="15" xfId="0" applyFont="1" applyFill="1" applyBorder="1"/>
    <xf numFmtId="3" fontId="4" fillId="6" borderId="16" xfId="0" applyNumberFormat="1" applyFont="1" applyFill="1" applyBorder="1" applyAlignment="1">
      <alignment horizontal="right" wrapText="1"/>
    </xf>
    <xf numFmtId="3" fontId="0" fillId="0" borderId="0" xfId="0" applyNumberFormat="1"/>
    <xf numFmtId="0" fontId="5" fillId="0" borderId="0" xfId="0" applyFont="1"/>
    <xf numFmtId="0" fontId="1" fillId="0" borderId="0" xfId="0" applyFont="1"/>
    <xf numFmtId="0" fontId="6" fillId="0" borderId="0" xfId="0" applyFont="1" applyBorder="1" applyAlignment="1">
      <alignment vertical="top"/>
    </xf>
    <xf numFmtId="0" fontId="2" fillId="0" borderId="0" xfId="0" applyFont="1" applyBorder="1" applyAlignment="1">
      <alignment vertical="top"/>
    </xf>
    <xf numFmtId="0" fontId="7" fillId="0" borderId="0" xfId="0" applyFont="1" applyBorder="1" applyAlignment="1">
      <alignment horizontal="left" vertical="top"/>
    </xf>
    <xf numFmtId="0" fontId="7" fillId="7" borderId="0" xfId="0" applyFont="1" applyFill="1" applyBorder="1" applyAlignment="1">
      <alignment horizontal="left" vertical="top"/>
    </xf>
    <xf numFmtId="0" fontId="2" fillId="0" borderId="0" xfId="0" applyFont="1" applyAlignment="1">
      <alignment vertical="top"/>
    </xf>
    <xf numFmtId="0" fontId="2" fillId="0" borderId="3" xfId="0" applyFont="1" applyBorder="1" applyAlignment="1">
      <alignment vertical="top" wrapText="1"/>
    </xf>
    <xf numFmtId="0" fontId="2" fillId="0" borderId="5" xfId="0" applyFont="1" applyBorder="1" applyAlignment="1">
      <alignment vertical="top"/>
    </xf>
    <xf numFmtId="0" fontId="2" fillId="0" borderId="5" xfId="0" applyFont="1" applyBorder="1" applyAlignment="1">
      <alignment vertical="top" wrapText="1"/>
    </xf>
    <xf numFmtId="0" fontId="2" fillId="0" borderId="11" xfId="0" applyFont="1" applyBorder="1" applyAlignment="1">
      <alignment vertical="top" wrapText="1"/>
    </xf>
    <xf numFmtId="0" fontId="2" fillId="0" borderId="8" xfId="0" applyFont="1" applyBorder="1" applyAlignment="1">
      <alignment vertical="top"/>
    </xf>
    <xf numFmtId="0" fontId="2" fillId="0" borderId="8" xfId="0" applyFont="1" applyBorder="1" applyAlignment="1">
      <alignment vertical="top" wrapText="1"/>
    </xf>
    <xf numFmtId="0" fontId="2" fillId="0" borderId="17" xfId="0" applyFont="1" applyBorder="1" applyAlignment="1">
      <alignment vertical="top" wrapText="1"/>
    </xf>
    <xf numFmtId="43" fontId="2" fillId="0" borderId="0" xfId="1" applyFont="1" applyFill="1" applyBorder="1" applyAlignment="1">
      <alignment vertical="top"/>
    </xf>
    <xf numFmtId="43" fontId="2" fillId="0" borderId="7" xfId="1" applyFont="1" applyFill="1" applyBorder="1" applyAlignment="1">
      <alignment vertical="top"/>
    </xf>
    <xf numFmtId="43" fontId="0" fillId="0" borderId="2" xfId="1" applyFont="1" applyFill="1" applyBorder="1" applyAlignment="1">
      <alignment vertical="top"/>
    </xf>
    <xf numFmtId="43" fontId="0" fillId="0" borderId="7" xfId="1" applyFont="1" applyFill="1" applyBorder="1" applyAlignment="1">
      <alignment vertical="top"/>
    </xf>
    <xf numFmtId="43" fontId="0" fillId="0" borderId="10" xfId="1" applyFont="1" applyFill="1" applyBorder="1" applyAlignment="1">
      <alignment vertical="top"/>
    </xf>
    <xf numFmtId="164" fontId="0" fillId="0" borderId="0" xfId="0" applyNumberFormat="1" applyFill="1" applyBorder="1" applyAlignment="1">
      <alignment vertical="top"/>
    </xf>
    <xf numFmtId="43" fontId="0" fillId="0" borderId="0" xfId="1" applyFont="1" applyFill="1" applyBorder="1" applyAlignment="1">
      <alignment vertical="top"/>
    </xf>
    <xf numFmtId="43" fontId="0" fillId="0" borderId="3" xfId="1" applyFont="1" applyFill="1" applyBorder="1" applyAlignment="1">
      <alignment vertical="top"/>
    </xf>
    <xf numFmtId="165" fontId="0" fillId="0" borderId="5" xfId="0" applyNumberFormat="1" applyFill="1" applyBorder="1" applyAlignment="1">
      <alignment vertical="top"/>
    </xf>
    <xf numFmtId="164" fontId="0" fillId="0" borderId="5" xfId="0" applyNumberFormat="1" applyFill="1" applyBorder="1" applyAlignment="1">
      <alignment vertical="top"/>
    </xf>
    <xf numFmtId="43" fontId="0" fillId="0" borderId="8" xfId="1" applyFont="1" applyFill="1" applyBorder="1" applyAlignment="1">
      <alignment vertical="top"/>
    </xf>
    <xf numFmtId="164" fontId="0" fillId="2" borderId="5" xfId="0" applyNumberFormat="1" applyFill="1" applyBorder="1" applyAlignment="1">
      <alignment vertical="top"/>
    </xf>
    <xf numFmtId="43" fontId="2" fillId="2" borderId="2" xfId="1" applyFont="1" applyFill="1" applyBorder="1" applyAlignment="1">
      <alignment vertical="top"/>
    </xf>
    <xf numFmtId="43" fontId="0" fillId="2" borderId="2" xfId="1" applyFont="1" applyFill="1" applyBorder="1" applyAlignment="1">
      <alignment vertical="top"/>
    </xf>
    <xf numFmtId="0" fontId="1" fillId="4" borderId="9" xfId="0" applyFont="1" applyFill="1" applyBorder="1" applyAlignment="1">
      <alignment horizontal="left"/>
    </xf>
    <xf numFmtId="0" fontId="1" fillId="4" borderId="10" xfId="0" applyFont="1" applyFill="1" applyBorder="1" applyAlignment="1">
      <alignment horizontal="left"/>
    </xf>
    <xf numFmtId="0" fontId="1" fillId="4" borderId="11" xfId="0" applyFont="1" applyFill="1" applyBorder="1" applyAlignment="1">
      <alignment horizontal="left"/>
    </xf>
    <xf numFmtId="0" fontId="0" fillId="0" borderId="5" xfId="0" applyBorder="1" applyAlignment="1">
      <alignment horizontal="left" vertical="top" wrapText="1"/>
    </xf>
    <xf numFmtId="0" fontId="0" fillId="0" borderId="5" xfId="0" applyBorder="1" applyAlignment="1">
      <alignment horizontal="left" vertical="top"/>
    </xf>
    <xf numFmtId="0" fontId="0" fillId="0" borderId="0" xfId="0" applyAlignment="1">
      <alignment horizontal="center" vertical="top"/>
    </xf>
    <xf numFmtId="0" fontId="0" fillId="0" borderId="5" xfId="0" applyFont="1" applyBorder="1" applyAlignment="1">
      <alignment horizontal="left" vertical="top" wrapText="1"/>
    </xf>
    <xf numFmtId="0" fontId="0" fillId="0" borderId="8" xfId="0" applyFont="1" applyBorder="1" applyAlignment="1">
      <alignment horizontal="left" vertical="top" wrapText="1"/>
    </xf>
    <xf numFmtId="0" fontId="2" fillId="0" borderId="5" xfId="0" applyFont="1" applyBorder="1" applyAlignment="1">
      <alignment horizontal="left" vertical="top"/>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1" fillId="4" borderId="9" xfId="0" applyFont="1" applyFill="1" applyBorder="1" applyAlignment="1">
      <alignment horizontal="left" vertical="top"/>
    </xf>
    <xf numFmtId="0" fontId="1" fillId="4" borderId="10" xfId="0" applyFont="1" applyFill="1" applyBorder="1" applyAlignment="1">
      <alignment horizontal="left" vertical="top"/>
    </xf>
    <xf numFmtId="0" fontId="1" fillId="4" borderId="11" xfId="0" applyFont="1" applyFill="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167" fontId="2" fillId="0" borderId="0" xfId="1" applyNumberFormat="1" applyFont="1" applyFill="1" applyBorder="1" applyAlignment="1">
      <alignment vertical="top"/>
    </xf>
    <xf numFmtId="167" fontId="2" fillId="2" borderId="0" xfId="1" applyNumberFormat="1" applyFont="1" applyFill="1" applyBorder="1" applyAlignment="1">
      <alignment vertical="top"/>
    </xf>
    <xf numFmtId="166" fontId="0" fillId="0" borderId="0" xfId="1" applyNumberFormat="1" applyFont="1" applyFill="1" applyBorder="1" applyAlignment="1">
      <alignment vertical="top"/>
    </xf>
    <xf numFmtId="43" fontId="0" fillId="2" borderId="0" xfId="1" applyFont="1" applyFill="1" applyBorder="1" applyAlignment="1">
      <alignment vertical="top"/>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28575</xdr:colOff>
      <xdr:row>3</xdr:row>
      <xdr:rowOff>2790825</xdr:rowOff>
    </xdr:from>
    <xdr:to>
      <xdr:col>12</xdr:col>
      <xdr:colOff>3615500</xdr:colOff>
      <xdr:row>3</xdr:row>
      <xdr:rowOff>4628806</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324475" y="3190875"/>
          <a:ext cx="3586925" cy="1837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152400</xdr:colOff>
      <xdr:row>3</xdr:row>
      <xdr:rowOff>2762250</xdr:rowOff>
    </xdr:from>
    <xdr:to>
      <xdr:col>12</xdr:col>
      <xdr:colOff>3737159</xdr:colOff>
      <xdr:row>3</xdr:row>
      <xdr:rowOff>4597305</xdr:rowOff>
    </xdr:to>
    <xdr:pic>
      <xdr:nvPicPr>
        <xdr:cNvPr id="5" name="Grafik 4">
          <a:extLst>
            <a:ext uri="{FF2B5EF4-FFF2-40B4-BE49-F238E27FC236}">
              <a16:creationId xmlns:a16="http://schemas.microsoft.com/office/drawing/2014/main" id="{88A61605-3901-8C60-D2A3-05EB76C7F084}"/>
            </a:ext>
          </a:extLst>
        </xdr:cNvPr>
        <xdr:cNvPicPr>
          <a:picLocks noChangeAspect="1"/>
        </xdr:cNvPicPr>
      </xdr:nvPicPr>
      <xdr:blipFill>
        <a:blip xmlns:r="http://schemas.openxmlformats.org/officeDocument/2006/relationships" r:embed="rId1"/>
        <a:stretch>
          <a:fillRect/>
        </a:stretch>
      </xdr:blipFill>
      <xdr:spPr>
        <a:xfrm>
          <a:off x="13249275" y="3352800"/>
          <a:ext cx="3584759" cy="183505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workbookViewId="0"/>
  </sheetViews>
  <sheetFormatPr baseColWidth="10" defaultRowHeight="15" x14ac:dyDescent="0.25"/>
  <sheetData>
    <row r="1" spans="1:1" ht="21" x14ac:dyDescent="0.35">
      <c r="A1" s="84" t="s">
        <v>178</v>
      </c>
    </row>
    <row r="2" spans="1:1" x14ac:dyDescent="0.25">
      <c r="A2" s="85" t="s">
        <v>179</v>
      </c>
    </row>
    <row r="4" spans="1:1" x14ac:dyDescent="0.25">
      <c r="A4" t="s">
        <v>180</v>
      </c>
    </row>
    <row r="5" spans="1:1" x14ac:dyDescent="0.25">
      <c r="A5" t="s">
        <v>181</v>
      </c>
    </row>
    <row r="6" spans="1:1" x14ac:dyDescent="0.25">
      <c r="A6" t="s">
        <v>182</v>
      </c>
    </row>
    <row r="7" spans="1:1" x14ac:dyDescent="0.25">
      <c r="A7" t="s">
        <v>206</v>
      </c>
    </row>
    <row r="8" spans="1:1" x14ac:dyDescent="0.25">
      <c r="A8" t="s">
        <v>185</v>
      </c>
    </row>
    <row r="9" spans="1:1" x14ac:dyDescent="0.25">
      <c r="A9" t="s">
        <v>183</v>
      </c>
    </row>
    <row r="10" spans="1:1" x14ac:dyDescent="0.25">
      <c r="A10" t="s">
        <v>184</v>
      </c>
    </row>
    <row r="11" spans="1:1" x14ac:dyDescent="0.25">
      <c r="A11" t="s">
        <v>186</v>
      </c>
    </row>
    <row r="12" spans="1:1" x14ac:dyDescent="0.25">
      <c r="A12" t="s">
        <v>196</v>
      </c>
    </row>
    <row r="13" spans="1:1" x14ac:dyDescent="0.25">
      <c r="A13" t="s">
        <v>187</v>
      </c>
    </row>
    <row r="14" spans="1:1" x14ac:dyDescent="0.25">
      <c r="A14" t="s">
        <v>197</v>
      </c>
    </row>
  </sheetData>
  <pageMargins left="0.7" right="0.7" top="0.78740157499999996" bottom="0.78740157499999996"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1"/>
  <sheetViews>
    <sheetView zoomScaleNormal="100" workbookViewId="0"/>
  </sheetViews>
  <sheetFormatPr baseColWidth="10" defaultRowHeight="15" x14ac:dyDescent="0.25"/>
  <cols>
    <col min="1" max="1" width="5.42578125" customWidth="1"/>
    <col min="2" max="2" width="5.28515625" style="23" customWidth="1"/>
    <col min="3" max="3" width="60.140625" style="23" bestFit="1" customWidth="1"/>
    <col min="4" max="4" width="30.140625" style="32" customWidth="1"/>
    <col min="5" max="5" width="8.7109375" style="23" customWidth="1"/>
    <col min="6" max="6" width="7.7109375" style="23" customWidth="1"/>
    <col min="7" max="7" width="7.5703125" style="23" customWidth="1"/>
    <col min="8" max="11" width="7.85546875" style="23" customWidth="1"/>
    <col min="12" max="12" width="8.7109375" style="23" customWidth="1"/>
    <col min="13" max="13" width="105.5703125" style="23" customWidth="1"/>
    <col min="14" max="14" width="13.85546875" style="8" customWidth="1"/>
  </cols>
  <sheetData>
    <row r="1" spans="1:14" x14ac:dyDescent="0.25">
      <c r="E1" s="117" t="s">
        <v>37</v>
      </c>
      <c r="F1" s="117"/>
      <c r="G1" s="117"/>
      <c r="H1" s="117"/>
      <c r="I1" s="117"/>
      <c r="J1" s="117"/>
      <c r="K1" s="117"/>
    </row>
    <row r="2" spans="1:14" ht="15.75" thickBot="1" x14ac:dyDescent="0.3">
      <c r="E2" s="14" t="s">
        <v>48</v>
      </c>
      <c r="F2" s="14" t="s">
        <v>49</v>
      </c>
      <c r="G2" s="14" t="s">
        <v>50</v>
      </c>
      <c r="H2" s="14" t="s">
        <v>51</v>
      </c>
      <c r="I2" s="14" t="s">
        <v>52</v>
      </c>
      <c r="J2" s="14" t="s">
        <v>53</v>
      </c>
      <c r="K2" s="14" t="s">
        <v>54</v>
      </c>
      <c r="L2" s="23" t="s">
        <v>38</v>
      </c>
      <c r="M2" s="23" t="s">
        <v>36</v>
      </c>
    </row>
    <row r="3" spans="1:14" ht="15.75" thickBot="1" x14ac:dyDescent="0.3">
      <c r="A3" s="2"/>
      <c r="B3" s="112" t="s">
        <v>28</v>
      </c>
      <c r="C3" s="113"/>
      <c r="D3" s="113"/>
      <c r="E3" s="113"/>
      <c r="F3" s="113"/>
      <c r="G3" s="113"/>
      <c r="H3" s="113"/>
      <c r="I3" s="113"/>
      <c r="J3" s="113"/>
      <c r="K3" s="113"/>
      <c r="L3" s="113"/>
      <c r="M3" s="114"/>
    </row>
    <row r="4" spans="1:14" ht="380.25" customHeight="1" thickBot="1" x14ac:dyDescent="0.3">
      <c r="A4" s="3"/>
      <c r="B4" s="24"/>
      <c r="C4" s="24"/>
      <c r="D4" s="33"/>
      <c r="E4" s="24"/>
      <c r="F4" s="24"/>
      <c r="G4" s="24"/>
      <c r="H4" s="24"/>
      <c r="I4" s="24"/>
      <c r="J4" s="24"/>
      <c r="K4" s="24"/>
      <c r="L4" s="24"/>
      <c r="M4" s="5" t="s">
        <v>29</v>
      </c>
    </row>
    <row r="5" spans="1:14" ht="30" x14ac:dyDescent="0.25">
      <c r="A5" s="3"/>
      <c r="B5" s="24" t="s">
        <v>55</v>
      </c>
      <c r="C5" s="24" t="s">
        <v>0</v>
      </c>
      <c r="D5" s="33"/>
      <c r="E5" s="34"/>
      <c r="F5" s="34"/>
      <c r="G5" s="34"/>
      <c r="H5" s="34"/>
      <c r="I5" s="34"/>
      <c r="J5" s="34"/>
      <c r="K5" s="34"/>
      <c r="L5" s="35"/>
      <c r="M5" s="5" t="s">
        <v>12</v>
      </c>
    </row>
    <row r="6" spans="1:14" x14ac:dyDescent="0.25">
      <c r="A6" s="3"/>
      <c r="B6" s="25" t="s">
        <v>56</v>
      </c>
      <c r="C6" s="25" t="s">
        <v>1</v>
      </c>
      <c r="D6" s="36" t="s">
        <v>60</v>
      </c>
      <c r="E6" s="37">
        <f>E5*1.03</f>
        <v>0</v>
      </c>
      <c r="F6" s="37">
        <f t="shared" ref="F6:K6" si="0">F5*1.03</f>
        <v>0</v>
      </c>
      <c r="G6" s="37">
        <f t="shared" si="0"/>
        <v>0</v>
      </c>
      <c r="H6" s="37">
        <f t="shared" si="0"/>
        <v>0</v>
      </c>
      <c r="I6" s="37">
        <f t="shared" si="0"/>
        <v>0</v>
      </c>
      <c r="J6" s="37">
        <f t="shared" si="0"/>
        <v>0</v>
      </c>
      <c r="K6" s="37">
        <f t="shared" si="0"/>
        <v>0</v>
      </c>
      <c r="L6" s="38"/>
      <c r="M6" s="55" t="s">
        <v>6</v>
      </c>
    </row>
    <row r="7" spans="1:14" x14ac:dyDescent="0.25">
      <c r="A7" s="3"/>
      <c r="B7" s="25" t="s">
        <v>57</v>
      </c>
      <c r="C7" s="25" t="s">
        <v>2</v>
      </c>
      <c r="D7" s="36"/>
      <c r="E7" s="26">
        <f>$L$7</f>
        <v>0</v>
      </c>
      <c r="F7" s="26">
        <f t="shared" ref="F7:K7" si="1">$L$7</f>
        <v>0</v>
      </c>
      <c r="G7" s="26">
        <f t="shared" si="1"/>
        <v>0</v>
      </c>
      <c r="H7" s="26">
        <f t="shared" si="1"/>
        <v>0</v>
      </c>
      <c r="I7" s="26">
        <f t="shared" si="1"/>
        <v>0</v>
      </c>
      <c r="J7" s="26">
        <f t="shared" si="1"/>
        <v>0</v>
      </c>
      <c r="K7" s="26">
        <f t="shared" si="1"/>
        <v>0</v>
      </c>
      <c r="L7" s="39"/>
      <c r="M7" s="55" t="s">
        <v>14</v>
      </c>
    </row>
    <row r="8" spans="1:14" x14ac:dyDescent="0.25">
      <c r="A8" s="3"/>
      <c r="B8" s="26" t="s">
        <v>58</v>
      </c>
      <c r="C8" s="25" t="s">
        <v>3</v>
      </c>
      <c r="D8" s="36"/>
      <c r="E8" s="26">
        <f>$L$8</f>
        <v>0</v>
      </c>
      <c r="F8" s="26">
        <f t="shared" ref="F8:K8" si="2">$L$8</f>
        <v>0</v>
      </c>
      <c r="G8" s="26">
        <f t="shared" si="2"/>
        <v>0</v>
      </c>
      <c r="H8" s="26">
        <f t="shared" si="2"/>
        <v>0</v>
      </c>
      <c r="I8" s="26">
        <f t="shared" si="2"/>
        <v>0</v>
      </c>
      <c r="J8" s="26">
        <f t="shared" si="2"/>
        <v>0</v>
      </c>
      <c r="K8" s="26">
        <f t="shared" si="2"/>
        <v>0</v>
      </c>
      <c r="L8" s="39"/>
      <c r="M8" s="55" t="s">
        <v>16</v>
      </c>
    </row>
    <row r="9" spans="1:14" ht="30.75" thickBot="1" x14ac:dyDescent="0.3">
      <c r="A9" s="3"/>
      <c r="B9" s="16" t="s">
        <v>59</v>
      </c>
      <c r="C9" s="16" t="s">
        <v>5</v>
      </c>
      <c r="D9" s="19" t="s">
        <v>61</v>
      </c>
      <c r="E9" s="40" t="e">
        <f>E6/E7*E8</f>
        <v>#DIV/0!</v>
      </c>
      <c r="F9" s="40" t="e">
        <f t="shared" ref="F9:K9" si="3">F6/F7*F8</f>
        <v>#DIV/0!</v>
      </c>
      <c r="G9" s="40" t="e">
        <f t="shared" si="3"/>
        <v>#DIV/0!</v>
      </c>
      <c r="H9" s="40" t="e">
        <f t="shared" si="3"/>
        <v>#DIV/0!</v>
      </c>
      <c r="I9" s="40" t="e">
        <f t="shared" si="3"/>
        <v>#DIV/0!</v>
      </c>
      <c r="J9" s="40" t="e">
        <f t="shared" si="3"/>
        <v>#DIV/0!</v>
      </c>
      <c r="K9" s="40" t="e">
        <f t="shared" si="3"/>
        <v>#DIV/0!</v>
      </c>
      <c r="L9" s="41"/>
      <c r="M9" s="56" t="s">
        <v>15</v>
      </c>
    </row>
    <row r="10" spans="1:14" ht="30" x14ac:dyDescent="0.25">
      <c r="A10" s="3"/>
      <c r="B10" s="26" t="s">
        <v>62</v>
      </c>
      <c r="C10" s="25" t="s">
        <v>4</v>
      </c>
      <c r="D10" s="36"/>
      <c r="E10" s="39"/>
      <c r="F10" s="39"/>
      <c r="G10" s="39"/>
      <c r="H10" s="39"/>
      <c r="I10" s="39"/>
      <c r="J10" s="39"/>
      <c r="K10" s="39"/>
      <c r="L10" s="26"/>
      <c r="M10" s="57" t="s">
        <v>83</v>
      </c>
    </row>
    <row r="11" spans="1:14" ht="15.75" thickBot="1" x14ac:dyDescent="0.3">
      <c r="A11" s="3"/>
      <c r="B11" s="27" t="s">
        <v>63</v>
      </c>
      <c r="C11" s="27" t="s">
        <v>7</v>
      </c>
      <c r="D11" s="42" t="s">
        <v>65</v>
      </c>
      <c r="E11" s="41" t="e">
        <f>E10-E9</f>
        <v>#DIV/0!</v>
      </c>
      <c r="F11" s="41" t="e">
        <f t="shared" ref="F11:K11" si="4">F10-F9</f>
        <v>#DIV/0!</v>
      </c>
      <c r="G11" s="41" t="e">
        <f t="shared" si="4"/>
        <v>#DIV/0!</v>
      </c>
      <c r="H11" s="41" t="e">
        <f t="shared" si="4"/>
        <v>#DIV/0!</v>
      </c>
      <c r="I11" s="41" t="e">
        <f t="shared" si="4"/>
        <v>#DIV/0!</v>
      </c>
      <c r="J11" s="41" t="e">
        <f t="shared" si="4"/>
        <v>#DIV/0!</v>
      </c>
      <c r="K11" s="41" t="e">
        <f t="shared" si="4"/>
        <v>#DIV/0!</v>
      </c>
      <c r="L11" s="41"/>
      <c r="M11" s="55" t="s">
        <v>8</v>
      </c>
    </row>
    <row r="12" spans="1:14" ht="30.75" thickBot="1" x14ac:dyDescent="0.3">
      <c r="A12" s="3"/>
      <c r="B12" s="28" t="s">
        <v>64</v>
      </c>
      <c r="C12" s="28" t="s">
        <v>11</v>
      </c>
      <c r="D12" s="43" t="s">
        <v>66</v>
      </c>
      <c r="E12" s="30" t="e">
        <f>MAX(0, E11)</f>
        <v>#DIV/0!</v>
      </c>
      <c r="F12" s="30" t="e">
        <f t="shared" ref="F12:K12" si="5">MAX(0, F11)</f>
        <v>#DIV/0!</v>
      </c>
      <c r="G12" s="30" t="e">
        <f t="shared" si="5"/>
        <v>#DIV/0!</v>
      </c>
      <c r="H12" s="30" t="e">
        <f t="shared" si="5"/>
        <v>#DIV/0!</v>
      </c>
      <c r="I12" s="30" t="e">
        <f t="shared" si="5"/>
        <v>#DIV/0!</v>
      </c>
      <c r="J12" s="30" t="e">
        <f t="shared" si="5"/>
        <v>#DIV/0!</v>
      </c>
      <c r="K12" s="30" t="e">
        <f t="shared" si="5"/>
        <v>#DIV/0!</v>
      </c>
      <c r="L12" s="44"/>
      <c r="M12" s="58" t="s">
        <v>13</v>
      </c>
    </row>
    <row r="13" spans="1:14" ht="60" x14ac:dyDescent="0.25">
      <c r="A13" s="3"/>
      <c r="B13" s="12" t="s">
        <v>68</v>
      </c>
      <c r="C13" s="6" t="s">
        <v>42</v>
      </c>
      <c r="D13" s="17"/>
      <c r="E13" s="26">
        <v>0</v>
      </c>
      <c r="F13" s="26">
        <v>0</v>
      </c>
      <c r="G13" s="26">
        <v>0</v>
      </c>
      <c r="H13" s="26">
        <v>0</v>
      </c>
      <c r="I13" s="26">
        <v>0</v>
      </c>
      <c r="J13" s="26">
        <v>0</v>
      </c>
      <c r="K13" s="26">
        <v>0</v>
      </c>
      <c r="L13" s="26"/>
      <c r="M13" s="59" t="s">
        <v>67</v>
      </c>
      <c r="N13" s="7"/>
    </row>
    <row r="14" spans="1:14" x14ac:dyDescent="0.25">
      <c r="A14" s="3"/>
      <c r="B14" s="12" t="s">
        <v>69</v>
      </c>
      <c r="C14" s="6" t="s">
        <v>111</v>
      </c>
      <c r="D14" s="17"/>
      <c r="E14" s="53">
        <f>$L$14</f>
        <v>0</v>
      </c>
      <c r="F14" s="53">
        <f t="shared" ref="F14:K14" si="6">$L$14</f>
        <v>0</v>
      </c>
      <c r="G14" s="53">
        <f t="shared" si="6"/>
        <v>0</v>
      </c>
      <c r="H14" s="53">
        <f t="shared" si="6"/>
        <v>0</v>
      </c>
      <c r="I14" s="53">
        <f t="shared" si="6"/>
        <v>0</v>
      </c>
      <c r="J14" s="53">
        <f t="shared" si="6"/>
        <v>0</v>
      </c>
      <c r="K14" s="53">
        <f t="shared" si="6"/>
        <v>0</v>
      </c>
      <c r="L14" s="45"/>
      <c r="M14" s="60" t="s">
        <v>188</v>
      </c>
      <c r="N14" s="7"/>
    </row>
    <row r="15" spans="1:14" x14ac:dyDescent="0.25">
      <c r="A15" s="3"/>
      <c r="B15" s="12" t="s">
        <v>70</v>
      </c>
      <c r="C15" s="6" t="s">
        <v>40</v>
      </c>
      <c r="D15" s="17" t="s">
        <v>75</v>
      </c>
      <c r="E15" s="26" t="e">
        <f>E8/E7</f>
        <v>#DIV/0!</v>
      </c>
      <c r="F15" s="26" t="e">
        <f t="shared" ref="F15:K15" si="7">F8/F7</f>
        <v>#DIV/0!</v>
      </c>
      <c r="G15" s="26" t="e">
        <f t="shared" si="7"/>
        <v>#DIV/0!</v>
      </c>
      <c r="H15" s="26" t="e">
        <f t="shared" si="7"/>
        <v>#DIV/0!</v>
      </c>
      <c r="I15" s="26" t="e">
        <f t="shared" si="7"/>
        <v>#DIV/0!</v>
      </c>
      <c r="J15" s="26" t="e">
        <f t="shared" si="7"/>
        <v>#DIV/0!</v>
      </c>
      <c r="K15" s="26" t="e">
        <f t="shared" si="7"/>
        <v>#DIV/0!</v>
      </c>
      <c r="L15" s="26"/>
      <c r="M15" s="60" t="s">
        <v>39</v>
      </c>
      <c r="N15" s="7"/>
    </row>
    <row r="16" spans="1:14" ht="30" x14ac:dyDescent="0.25">
      <c r="A16" s="3"/>
      <c r="B16" s="12" t="s">
        <v>71</v>
      </c>
      <c r="C16" s="6" t="s">
        <v>124</v>
      </c>
      <c r="D16" s="17"/>
      <c r="E16" s="53">
        <f>$L$16</f>
        <v>0</v>
      </c>
      <c r="F16" s="53">
        <f t="shared" ref="F16:K16" si="8">$L$16</f>
        <v>0</v>
      </c>
      <c r="G16" s="53">
        <f t="shared" si="8"/>
        <v>0</v>
      </c>
      <c r="H16" s="53">
        <f t="shared" si="8"/>
        <v>0</v>
      </c>
      <c r="I16" s="53">
        <f t="shared" si="8"/>
        <v>0</v>
      </c>
      <c r="J16" s="53">
        <f t="shared" si="8"/>
        <v>0</v>
      </c>
      <c r="K16" s="53">
        <f t="shared" si="8"/>
        <v>0</v>
      </c>
      <c r="L16" s="45"/>
      <c r="M16" s="59" t="s">
        <v>189</v>
      </c>
      <c r="N16" s="7"/>
    </row>
    <row r="17" spans="1:14" ht="30" x14ac:dyDescent="0.25">
      <c r="A17" s="3"/>
      <c r="B17" s="12" t="s">
        <v>72</v>
      </c>
      <c r="C17" s="6" t="s">
        <v>136</v>
      </c>
      <c r="D17" s="17"/>
      <c r="E17" s="53">
        <f>$L$17</f>
        <v>0</v>
      </c>
      <c r="F17" s="53">
        <f t="shared" ref="F17:K17" si="9">$L$17</f>
        <v>0</v>
      </c>
      <c r="G17" s="53">
        <f t="shared" si="9"/>
        <v>0</v>
      </c>
      <c r="H17" s="53">
        <f t="shared" si="9"/>
        <v>0</v>
      </c>
      <c r="I17" s="53">
        <f t="shared" si="9"/>
        <v>0</v>
      </c>
      <c r="J17" s="53">
        <f t="shared" si="9"/>
        <v>0</v>
      </c>
      <c r="K17" s="53">
        <f t="shared" si="9"/>
        <v>0</v>
      </c>
      <c r="L17" s="45"/>
      <c r="M17" s="59" t="s">
        <v>190</v>
      </c>
      <c r="N17" s="7"/>
    </row>
    <row r="18" spans="1:14" ht="30" x14ac:dyDescent="0.25">
      <c r="A18" s="3"/>
      <c r="B18" s="12" t="s">
        <v>73</v>
      </c>
      <c r="C18" s="6" t="s">
        <v>41</v>
      </c>
      <c r="D18" s="17" t="s">
        <v>112</v>
      </c>
      <c r="E18" s="38" t="e">
        <f>E13*(1+E14)*E15*(1+E16) *(1+E17)</f>
        <v>#DIV/0!</v>
      </c>
      <c r="F18" s="38" t="e">
        <f t="shared" ref="F18:K18" si="10">F13*(1+F14)*F15*(1+F16) *(1+F17)</f>
        <v>#DIV/0!</v>
      </c>
      <c r="G18" s="38" t="e">
        <f t="shared" si="10"/>
        <v>#DIV/0!</v>
      </c>
      <c r="H18" s="38" t="e">
        <f t="shared" si="10"/>
        <v>#DIV/0!</v>
      </c>
      <c r="I18" s="38" t="e">
        <f t="shared" si="10"/>
        <v>#DIV/0!</v>
      </c>
      <c r="J18" s="38" t="e">
        <f t="shared" si="10"/>
        <v>#DIV/0!</v>
      </c>
      <c r="K18" s="38" t="e">
        <f t="shared" si="10"/>
        <v>#DIV/0!</v>
      </c>
      <c r="L18" s="26"/>
      <c r="M18" s="57" t="s">
        <v>192</v>
      </c>
      <c r="N18" s="7"/>
    </row>
    <row r="19" spans="1:14" x14ac:dyDescent="0.25">
      <c r="A19" s="3"/>
      <c r="B19" s="12" t="s">
        <v>74</v>
      </c>
      <c r="C19" s="6" t="s">
        <v>33</v>
      </c>
      <c r="D19" s="17" t="s">
        <v>114</v>
      </c>
      <c r="E19" s="37" t="e">
        <f>E12-E18</f>
        <v>#DIV/0!</v>
      </c>
      <c r="F19" s="37" t="e">
        <f t="shared" ref="F19:K19" si="11">F12-F18</f>
        <v>#DIV/0!</v>
      </c>
      <c r="G19" s="37" t="e">
        <f t="shared" si="11"/>
        <v>#DIV/0!</v>
      </c>
      <c r="H19" s="37" t="e">
        <f t="shared" si="11"/>
        <v>#DIV/0!</v>
      </c>
      <c r="I19" s="37" t="e">
        <f t="shared" si="11"/>
        <v>#DIV/0!</v>
      </c>
      <c r="J19" s="37" t="e">
        <f t="shared" si="11"/>
        <v>#DIV/0!</v>
      </c>
      <c r="K19" s="37" t="e">
        <f t="shared" si="11"/>
        <v>#DIV/0!</v>
      </c>
      <c r="L19" s="26"/>
      <c r="M19" s="55" t="s">
        <v>10</v>
      </c>
    </row>
    <row r="20" spans="1:14" ht="15.75" thickBot="1" x14ac:dyDescent="0.3">
      <c r="A20" s="4"/>
      <c r="B20" s="16" t="s">
        <v>77</v>
      </c>
      <c r="C20" s="16" t="s">
        <v>34</v>
      </c>
      <c r="D20" s="19" t="s">
        <v>113</v>
      </c>
      <c r="E20" s="40" t="e">
        <f>MAX(0,E19)</f>
        <v>#DIV/0!</v>
      </c>
      <c r="F20" s="40" t="e">
        <f t="shared" ref="F20:K20" si="12">MAX(0,F19)</f>
        <v>#DIV/0!</v>
      </c>
      <c r="G20" s="40" t="e">
        <f t="shared" si="12"/>
        <v>#DIV/0!</v>
      </c>
      <c r="H20" s="40" t="e">
        <f t="shared" si="12"/>
        <v>#DIV/0!</v>
      </c>
      <c r="I20" s="40" t="e">
        <f t="shared" si="12"/>
        <v>#DIV/0!</v>
      </c>
      <c r="J20" s="40" t="e">
        <f t="shared" si="12"/>
        <v>#DIV/0!</v>
      </c>
      <c r="K20" s="40" t="e">
        <f t="shared" si="12"/>
        <v>#DIV/0!</v>
      </c>
      <c r="L20" s="27"/>
      <c r="M20" s="61" t="s">
        <v>9</v>
      </c>
    </row>
    <row r="21" spans="1:14" ht="15.75" thickBot="1" x14ac:dyDescent="0.3">
      <c r="A21" s="1"/>
      <c r="B21" s="6"/>
      <c r="C21" s="6"/>
      <c r="D21" s="17"/>
      <c r="E21" s="25"/>
      <c r="F21" s="25"/>
      <c r="G21" s="25"/>
      <c r="H21" s="25"/>
      <c r="I21" s="25"/>
      <c r="J21" s="25"/>
      <c r="K21" s="25"/>
      <c r="L21" s="25"/>
      <c r="M21" s="25"/>
      <c r="N21" s="9"/>
    </row>
    <row r="22" spans="1:14" ht="15.75" thickBot="1" x14ac:dyDescent="0.3">
      <c r="A22" s="2"/>
      <c r="B22" s="112" t="s">
        <v>17</v>
      </c>
      <c r="C22" s="113"/>
      <c r="D22" s="113"/>
      <c r="E22" s="113"/>
      <c r="F22" s="113"/>
      <c r="G22" s="113"/>
      <c r="H22" s="113"/>
      <c r="I22" s="113"/>
      <c r="J22" s="113"/>
      <c r="K22" s="113"/>
      <c r="L22" s="113"/>
      <c r="M22" s="114"/>
    </row>
    <row r="23" spans="1:14" ht="45" x14ac:dyDescent="0.25">
      <c r="A23" s="10"/>
      <c r="B23" s="29" t="s">
        <v>80</v>
      </c>
      <c r="C23" s="24" t="s">
        <v>24</v>
      </c>
      <c r="D23" s="33" t="s">
        <v>78</v>
      </c>
      <c r="E23" s="46">
        <f>E5*0.97</f>
        <v>0</v>
      </c>
      <c r="F23" s="46">
        <f t="shared" ref="F23:K23" si="13">F5*0.97</f>
        <v>0</v>
      </c>
      <c r="G23" s="46">
        <f t="shared" si="13"/>
        <v>0</v>
      </c>
      <c r="H23" s="46">
        <f t="shared" si="13"/>
        <v>0</v>
      </c>
      <c r="I23" s="46">
        <f t="shared" si="13"/>
        <v>0</v>
      </c>
      <c r="J23" s="46">
        <f t="shared" si="13"/>
        <v>0</v>
      </c>
      <c r="K23" s="46">
        <f t="shared" si="13"/>
        <v>0</v>
      </c>
      <c r="L23" s="24"/>
      <c r="M23" s="5" t="s">
        <v>76</v>
      </c>
    </row>
    <row r="24" spans="1:14" ht="30.75" thickBot="1" x14ac:dyDescent="0.3">
      <c r="A24" s="10"/>
      <c r="B24" s="13" t="s">
        <v>82</v>
      </c>
      <c r="C24" s="16" t="s">
        <v>18</v>
      </c>
      <c r="D24" s="19" t="s">
        <v>115</v>
      </c>
      <c r="E24" s="40" t="e">
        <f>E23/E7*E8</f>
        <v>#DIV/0!</v>
      </c>
      <c r="F24" s="40" t="e">
        <f t="shared" ref="F24:K24" si="14">F23/F7*F8</f>
        <v>#DIV/0!</v>
      </c>
      <c r="G24" s="40" t="e">
        <f t="shared" si="14"/>
        <v>#DIV/0!</v>
      </c>
      <c r="H24" s="40" t="e">
        <f t="shared" si="14"/>
        <v>#DIV/0!</v>
      </c>
      <c r="I24" s="40" t="e">
        <f t="shared" si="14"/>
        <v>#DIV/0!</v>
      </c>
      <c r="J24" s="40" t="e">
        <f t="shared" si="14"/>
        <v>#DIV/0!</v>
      </c>
      <c r="K24" s="40" t="e">
        <f t="shared" si="14"/>
        <v>#DIV/0!</v>
      </c>
      <c r="L24" s="27"/>
      <c r="M24" s="56" t="s">
        <v>79</v>
      </c>
    </row>
    <row r="25" spans="1:14" ht="45.75" thickBot="1" x14ac:dyDescent="0.3">
      <c r="A25" s="3"/>
      <c r="B25" s="16" t="s">
        <v>84</v>
      </c>
      <c r="C25" s="16" t="s">
        <v>137</v>
      </c>
      <c r="D25" s="19" t="s">
        <v>116</v>
      </c>
      <c r="E25" s="40" t="e">
        <f>E24-E10</f>
        <v>#DIV/0!</v>
      </c>
      <c r="F25" s="40" t="e">
        <f t="shared" ref="F25:K25" si="15">F24-F10</f>
        <v>#DIV/0!</v>
      </c>
      <c r="G25" s="40" t="e">
        <f t="shared" si="15"/>
        <v>#DIV/0!</v>
      </c>
      <c r="H25" s="40" t="e">
        <f t="shared" si="15"/>
        <v>#DIV/0!</v>
      </c>
      <c r="I25" s="40" t="e">
        <f t="shared" si="15"/>
        <v>#DIV/0!</v>
      </c>
      <c r="J25" s="40" t="e">
        <f t="shared" si="15"/>
        <v>#DIV/0!</v>
      </c>
      <c r="K25" s="40" t="e">
        <f t="shared" si="15"/>
        <v>#DIV/0!</v>
      </c>
      <c r="L25" s="27"/>
      <c r="M25" s="56" t="s">
        <v>81</v>
      </c>
    </row>
    <row r="26" spans="1:14" ht="30.75" thickBot="1" x14ac:dyDescent="0.3">
      <c r="A26" s="3"/>
      <c r="B26" s="30" t="s">
        <v>85</v>
      </c>
      <c r="C26" s="28" t="s">
        <v>20</v>
      </c>
      <c r="D26" s="43" t="s">
        <v>117</v>
      </c>
      <c r="E26" s="47" t="e">
        <f>MAX(0,E25)</f>
        <v>#DIV/0!</v>
      </c>
      <c r="F26" s="47" t="e">
        <f t="shared" ref="F26:K26" si="16">MAX(0,F25)</f>
        <v>#DIV/0!</v>
      </c>
      <c r="G26" s="47" t="e">
        <f t="shared" si="16"/>
        <v>#DIV/0!</v>
      </c>
      <c r="H26" s="47" t="e">
        <f t="shared" si="16"/>
        <v>#DIV/0!</v>
      </c>
      <c r="I26" s="47" t="e">
        <f t="shared" si="16"/>
        <v>#DIV/0!</v>
      </c>
      <c r="J26" s="47" t="e">
        <f t="shared" si="16"/>
        <v>#DIV/0!</v>
      </c>
      <c r="K26" s="47" t="e">
        <f t="shared" si="16"/>
        <v>#DIV/0!</v>
      </c>
      <c r="L26" s="30"/>
      <c r="M26" s="58" t="s">
        <v>19</v>
      </c>
    </row>
    <row r="27" spans="1:14" ht="105.75" thickBot="1" x14ac:dyDescent="0.3">
      <c r="A27" s="4"/>
      <c r="B27" s="30" t="s">
        <v>87</v>
      </c>
      <c r="C27" s="30" t="s">
        <v>35</v>
      </c>
      <c r="D27" s="48" t="s">
        <v>123</v>
      </c>
      <c r="E27" s="49" t="e">
        <f>E26-(E12-E20)</f>
        <v>#DIV/0!</v>
      </c>
      <c r="F27" s="49" t="e">
        <f t="shared" ref="F27:K27" si="17">F26-(F12-F20)</f>
        <v>#DIV/0!</v>
      </c>
      <c r="G27" s="49" t="e">
        <f t="shared" si="17"/>
        <v>#DIV/0!</v>
      </c>
      <c r="H27" s="49" t="e">
        <f t="shared" si="17"/>
        <v>#DIV/0!</v>
      </c>
      <c r="I27" s="49" t="e">
        <f t="shared" si="17"/>
        <v>#DIV/0!</v>
      </c>
      <c r="J27" s="49" t="e">
        <f t="shared" si="17"/>
        <v>#DIV/0!</v>
      </c>
      <c r="K27" s="49" t="e">
        <f t="shared" si="17"/>
        <v>#DIV/0!</v>
      </c>
      <c r="L27" s="44"/>
      <c r="M27" s="58" t="s">
        <v>86</v>
      </c>
    </row>
    <row r="28" spans="1:14" ht="15.75" thickBot="1" x14ac:dyDescent="0.3">
      <c r="A28" s="20"/>
    </row>
    <row r="29" spans="1:14" ht="15.75" thickBot="1" x14ac:dyDescent="0.3">
      <c r="A29" s="2"/>
      <c r="B29" s="112" t="s">
        <v>30</v>
      </c>
      <c r="C29" s="113"/>
      <c r="D29" s="113"/>
      <c r="E29" s="113"/>
      <c r="F29" s="113"/>
      <c r="G29" s="113"/>
      <c r="H29" s="113"/>
      <c r="I29" s="113"/>
      <c r="J29" s="113"/>
      <c r="K29" s="113"/>
      <c r="L29" s="113"/>
      <c r="M29" s="114"/>
    </row>
    <row r="30" spans="1:14" ht="60.75" thickBot="1" x14ac:dyDescent="0.3">
      <c r="A30" s="4"/>
      <c r="B30" s="30" t="s">
        <v>89</v>
      </c>
      <c r="C30" s="30" t="s">
        <v>22</v>
      </c>
      <c r="D30" s="48"/>
      <c r="E30" s="50"/>
      <c r="F30" s="50"/>
      <c r="G30" s="50"/>
      <c r="H30" s="50"/>
      <c r="I30" s="50"/>
      <c r="J30" s="50"/>
      <c r="K30" s="50"/>
      <c r="L30" s="44"/>
      <c r="M30" s="58" t="s">
        <v>31</v>
      </c>
    </row>
    <row r="31" spans="1:14" ht="15.75" thickBot="1" x14ac:dyDescent="0.3"/>
    <row r="32" spans="1:14" ht="15.75" thickBot="1" x14ac:dyDescent="0.3">
      <c r="A32" s="2"/>
      <c r="B32" s="112" t="s">
        <v>21</v>
      </c>
      <c r="C32" s="113"/>
      <c r="D32" s="113"/>
      <c r="E32" s="113"/>
      <c r="F32" s="113"/>
      <c r="G32" s="113"/>
      <c r="H32" s="113"/>
      <c r="I32" s="113"/>
      <c r="J32" s="113"/>
      <c r="K32" s="113"/>
      <c r="L32" s="113"/>
      <c r="M32" s="114"/>
    </row>
    <row r="33" spans="1:14" ht="75.75" thickBot="1" x14ac:dyDescent="0.3">
      <c r="A33" s="3"/>
      <c r="B33" s="27" t="s">
        <v>91</v>
      </c>
      <c r="C33" s="27" t="s">
        <v>23</v>
      </c>
      <c r="D33" s="42" t="s">
        <v>120</v>
      </c>
      <c r="E33" s="40" t="e">
        <f t="shared" ref="E33:L33" si="18">E20*E30</f>
        <v>#DIV/0!</v>
      </c>
      <c r="F33" s="40" t="e">
        <f t="shared" si="18"/>
        <v>#DIV/0!</v>
      </c>
      <c r="G33" s="40" t="e">
        <f t="shared" si="18"/>
        <v>#DIV/0!</v>
      </c>
      <c r="H33" s="40" t="e">
        <f t="shared" si="18"/>
        <v>#DIV/0!</v>
      </c>
      <c r="I33" s="40" t="e">
        <f t="shared" si="18"/>
        <v>#DIV/0!</v>
      </c>
      <c r="J33" s="40" t="e">
        <f t="shared" si="18"/>
        <v>#DIV/0!</v>
      </c>
      <c r="K33" s="40" t="e">
        <f t="shared" si="18"/>
        <v>#DIV/0!</v>
      </c>
      <c r="L33" s="40">
        <f t="shared" si="18"/>
        <v>0</v>
      </c>
      <c r="M33" s="56" t="s">
        <v>88</v>
      </c>
    </row>
    <row r="34" spans="1:14" ht="45" x14ac:dyDescent="0.25">
      <c r="A34" s="3"/>
      <c r="B34" s="12" t="s">
        <v>92</v>
      </c>
      <c r="C34" s="6" t="s">
        <v>107</v>
      </c>
      <c r="D34" s="36"/>
      <c r="E34" s="38"/>
      <c r="F34" s="38"/>
      <c r="G34" s="38"/>
      <c r="H34" s="38"/>
      <c r="I34" s="38"/>
      <c r="J34" s="38"/>
      <c r="K34" s="38"/>
      <c r="L34" s="51"/>
      <c r="M34" s="118" t="s">
        <v>191</v>
      </c>
      <c r="N34" s="7"/>
    </row>
    <row r="35" spans="1:14" ht="60" x14ac:dyDescent="0.25">
      <c r="A35" s="3"/>
      <c r="B35" s="12" t="s">
        <v>93</v>
      </c>
      <c r="C35" s="6" t="s">
        <v>203</v>
      </c>
      <c r="D35" s="17"/>
      <c r="E35" s="39"/>
      <c r="F35" s="39"/>
      <c r="G35" s="39"/>
      <c r="H35" s="39"/>
      <c r="I35" s="39"/>
      <c r="J35" s="39"/>
      <c r="K35" s="39"/>
      <c r="L35" s="38">
        <f>SUM(E35:K35)</f>
        <v>0</v>
      </c>
      <c r="M35" s="118"/>
      <c r="N35" s="7"/>
    </row>
    <row r="36" spans="1:14" x14ac:dyDescent="0.25">
      <c r="A36" s="3"/>
      <c r="B36" s="12" t="s">
        <v>94</v>
      </c>
      <c r="C36" s="6" t="s">
        <v>138</v>
      </c>
      <c r="D36" s="17" t="s">
        <v>121</v>
      </c>
      <c r="E36" s="38"/>
      <c r="F36" s="38"/>
      <c r="G36" s="38"/>
      <c r="H36" s="38"/>
      <c r="I36" s="38"/>
      <c r="J36" s="38"/>
      <c r="K36" s="38"/>
      <c r="L36" s="38" t="e">
        <f>L35/L34</f>
        <v>#DIV/0!</v>
      </c>
      <c r="M36" s="118"/>
      <c r="N36" s="7"/>
    </row>
    <row r="37" spans="1:14" ht="45" x14ac:dyDescent="0.25">
      <c r="A37" s="3"/>
      <c r="B37" s="12" t="s">
        <v>96</v>
      </c>
      <c r="C37" s="6" t="s">
        <v>90</v>
      </c>
      <c r="D37" s="17" t="s">
        <v>122</v>
      </c>
      <c r="E37" s="38" t="e">
        <f>E35/$L$36</f>
        <v>#DIV/0!</v>
      </c>
      <c r="F37" s="38" t="e">
        <f t="shared" ref="F37:K37" si="19">F35/$L$36</f>
        <v>#DIV/0!</v>
      </c>
      <c r="G37" s="38" t="e">
        <f t="shared" si="19"/>
        <v>#DIV/0!</v>
      </c>
      <c r="H37" s="38" t="e">
        <f t="shared" si="19"/>
        <v>#DIV/0!</v>
      </c>
      <c r="I37" s="38" t="e">
        <f t="shared" si="19"/>
        <v>#DIV/0!</v>
      </c>
      <c r="J37" s="38" t="e">
        <f t="shared" si="19"/>
        <v>#DIV/0!</v>
      </c>
      <c r="K37" s="38" t="e">
        <f t="shared" si="19"/>
        <v>#DIV/0!</v>
      </c>
      <c r="L37" s="38"/>
      <c r="M37" s="118"/>
      <c r="N37" s="21"/>
    </row>
    <row r="38" spans="1:14" ht="90" x14ac:dyDescent="0.25">
      <c r="A38" s="3"/>
      <c r="B38" s="76" t="s">
        <v>97</v>
      </c>
      <c r="C38" s="6" t="s">
        <v>204</v>
      </c>
      <c r="D38" s="17" t="s">
        <v>130</v>
      </c>
      <c r="E38" s="38" t="e">
        <f t="shared" ref="E38:K38" si="20">E37 * $L$46 * (1+$L$47) * (1+$L$48) * (1+$L$49) *(1+$L$50) +E33</f>
        <v>#DIV/0!</v>
      </c>
      <c r="F38" s="38" t="e">
        <f t="shared" si="20"/>
        <v>#DIV/0!</v>
      </c>
      <c r="G38" s="38" t="e">
        <f t="shared" si="20"/>
        <v>#DIV/0!</v>
      </c>
      <c r="H38" s="38" t="e">
        <f t="shared" si="20"/>
        <v>#DIV/0!</v>
      </c>
      <c r="I38" s="38" t="e">
        <f t="shared" si="20"/>
        <v>#DIV/0!</v>
      </c>
      <c r="J38" s="38" t="e">
        <f t="shared" si="20"/>
        <v>#DIV/0!</v>
      </c>
      <c r="K38" s="38" t="e">
        <f t="shared" si="20"/>
        <v>#DIV/0!</v>
      </c>
      <c r="L38" s="38"/>
      <c r="M38" s="118"/>
      <c r="N38" s="7"/>
    </row>
    <row r="39" spans="1:14" ht="75" x14ac:dyDescent="0.25">
      <c r="A39" s="3"/>
      <c r="B39" s="76" t="s">
        <v>98</v>
      </c>
      <c r="C39" s="52" t="s">
        <v>139</v>
      </c>
      <c r="D39" s="36"/>
      <c r="E39" s="39"/>
      <c r="F39" s="39"/>
      <c r="G39" s="39"/>
      <c r="H39" s="39"/>
      <c r="I39" s="39"/>
      <c r="J39" s="39"/>
      <c r="K39" s="39"/>
      <c r="L39" s="26"/>
      <c r="M39" s="118"/>
      <c r="N39" s="7"/>
    </row>
    <row r="40" spans="1:14" x14ac:dyDescent="0.25">
      <c r="A40" s="3"/>
      <c r="B40" s="76" t="s">
        <v>95</v>
      </c>
      <c r="C40" s="25" t="s">
        <v>27</v>
      </c>
      <c r="D40" s="36" t="s">
        <v>131</v>
      </c>
      <c r="E40" s="25">
        <f t="shared" ref="E40:K40" si="21">E39*E30</f>
        <v>0</v>
      </c>
      <c r="F40" s="25">
        <f t="shared" si="21"/>
        <v>0</v>
      </c>
      <c r="G40" s="25">
        <f t="shared" si="21"/>
        <v>0</v>
      </c>
      <c r="H40" s="25">
        <f t="shared" si="21"/>
        <v>0</v>
      </c>
      <c r="I40" s="25">
        <f t="shared" si="21"/>
        <v>0</v>
      </c>
      <c r="J40" s="25">
        <f t="shared" si="21"/>
        <v>0</v>
      </c>
      <c r="K40" s="25">
        <f t="shared" si="21"/>
        <v>0</v>
      </c>
      <c r="L40" s="25"/>
      <c r="M40" s="118"/>
    </row>
    <row r="41" spans="1:14" x14ac:dyDescent="0.25">
      <c r="A41" s="3"/>
      <c r="B41" s="76" t="s">
        <v>99</v>
      </c>
      <c r="C41" s="25" t="s">
        <v>25</v>
      </c>
      <c r="D41" s="36" t="s">
        <v>132</v>
      </c>
      <c r="E41" s="37">
        <f>E40*0.175</f>
        <v>0</v>
      </c>
      <c r="F41" s="37">
        <f t="shared" ref="F41:K41" si="22">F40*0.175</f>
        <v>0</v>
      </c>
      <c r="G41" s="37">
        <f t="shared" si="22"/>
        <v>0</v>
      </c>
      <c r="H41" s="37">
        <f t="shared" si="22"/>
        <v>0</v>
      </c>
      <c r="I41" s="37">
        <f t="shared" si="22"/>
        <v>0</v>
      </c>
      <c r="J41" s="37">
        <f t="shared" si="22"/>
        <v>0</v>
      </c>
      <c r="K41" s="37">
        <f t="shared" si="22"/>
        <v>0</v>
      </c>
      <c r="L41" s="37"/>
      <c r="M41" s="118"/>
    </row>
    <row r="42" spans="1:14" x14ac:dyDescent="0.25">
      <c r="A42" s="3"/>
      <c r="B42" s="76" t="s">
        <v>100</v>
      </c>
      <c r="C42" s="25" t="s">
        <v>198</v>
      </c>
      <c r="D42" s="36" t="s">
        <v>199</v>
      </c>
      <c r="E42" s="37" t="e">
        <f>E38/E40</f>
        <v>#DIV/0!</v>
      </c>
      <c r="F42" s="37" t="e">
        <f t="shared" ref="F42:K42" si="23">F38/F40</f>
        <v>#DIV/0!</v>
      </c>
      <c r="G42" s="37" t="e">
        <f t="shared" si="23"/>
        <v>#DIV/0!</v>
      </c>
      <c r="H42" s="37" t="e">
        <f t="shared" si="23"/>
        <v>#DIV/0!</v>
      </c>
      <c r="I42" s="37" t="e">
        <f t="shared" si="23"/>
        <v>#DIV/0!</v>
      </c>
      <c r="J42" s="37" t="e">
        <f t="shared" si="23"/>
        <v>#DIV/0!</v>
      </c>
      <c r="K42" s="37" t="e">
        <f t="shared" si="23"/>
        <v>#DIV/0!</v>
      </c>
      <c r="L42" s="53"/>
      <c r="M42" s="118"/>
      <c r="N42" s="7"/>
    </row>
    <row r="43" spans="1:14" x14ac:dyDescent="0.25">
      <c r="A43" s="3"/>
      <c r="B43" s="76" t="s">
        <v>101</v>
      </c>
      <c r="C43" s="25" t="s">
        <v>26</v>
      </c>
      <c r="D43" s="36" t="s">
        <v>133</v>
      </c>
      <c r="E43" s="37" t="e">
        <f>MAX(0,E38-E41)</f>
        <v>#DIV/0!</v>
      </c>
      <c r="F43" s="37" t="e">
        <f t="shared" ref="F43:K43" si="24">MAX(0,F38-F41)</f>
        <v>#DIV/0!</v>
      </c>
      <c r="G43" s="37" t="e">
        <f t="shared" si="24"/>
        <v>#DIV/0!</v>
      </c>
      <c r="H43" s="37" t="e">
        <f t="shared" si="24"/>
        <v>#DIV/0!</v>
      </c>
      <c r="I43" s="37" t="e">
        <f>MAX(0,I38-I41)</f>
        <v>#DIV/0!</v>
      </c>
      <c r="J43" s="37" t="e">
        <f t="shared" si="24"/>
        <v>#DIV/0!</v>
      </c>
      <c r="K43" s="37" t="e">
        <f t="shared" si="24"/>
        <v>#DIV/0!</v>
      </c>
      <c r="L43" s="37"/>
      <c r="M43" s="118"/>
    </row>
    <row r="44" spans="1:14" ht="15.75" thickBot="1" x14ac:dyDescent="0.3">
      <c r="A44" s="3"/>
      <c r="B44" s="78" t="s">
        <v>102</v>
      </c>
      <c r="C44" s="27" t="s">
        <v>32</v>
      </c>
      <c r="D44" s="42" t="s">
        <v>134</v>
      </c>
      <c r="E44" s="40" t="e">
        <f>MAX(0,E33-E43)</f>
        <v>#DIV/0!</v>
      </c>
      <c r="F44" s="40" t="e">
        <f t="shared" ref="F44:K44" si="25">MAX(0,F33-F43)</f>
        <v>#DIV/0!</v>
      </c>
      <c r="G44" s="40" t="e">
        <f t="shared" si="25"/>
        <v>#DIV/0!</v>
      </c>
      <c r="H44" s="40" t="e">
        <f t="shared" si="25"/>
        <v>#DIV/0!</v>
      </c>
      <c r="I44" s="40" t="e">
        <f t="shared" si="25"/>
        <v>#DIV/0!</v>
      </c>
      <c r="J44" s="40" t="e">
        <f t="shared" si="25"/>
        <v>#DIV/0!</v>
      </c>
      <c r="K44" s="40" t="e">
        <f t="shared" si="25"/>
        <v>#DIV/0!</v>
      </c>
      <c r="L44" s="40"/>
      <c r="M44" s="119"/>
    </row>
    <row r="45" spans="1:14" ht="30" x14ac:dyDescent="0.25">
      <c r="A45" s="10"/>
      <c r="B45" s="11" t="s">
        <v>103</v>
      </c>
      <c r="C45" s="15" t="s">
        <v>43</v>
      </c>
      <c r="D45" s="18"/>
      <c r="E45" s="46"/>
      <c r="F45" s="46"/>
      <c r="G45" s="46"/>
      <c r="H45" s="46"/>
      <c r="I45" s="46"/>
      <c r="J45" s="46"/>
      <c r="K45" s="46"/>
      <c r="L45" s="54" t="e">
        <f>E44+F44+G44+H44+I44+J44+K44</f>
        <v>#DIV/0!</v>
      </c>
      <c r="M45" s="5" t="s">
        <v>44</v>
      </c>
    </row>
    <row r="46" spans="1:14" x14ac:dyDescent="0.25">
      <c r="A46" s="10"/>
      <c r="B46" s="12" t="s">
        <v>104</v>
      </c>
      <c r="C46" s="6" t="s">
        <v>40</v>
      </c>
      <c r="D46" s="17" t="s">
        <v>127</v>
      </c>
      <c r="E46" s="37"/>
      <c r="F46" s="37"/>
      <c r="G46" s="37"/>
      <c r="H46" s="37"/>
      <c r="I46" s="37"/>
      <c r="J46" s="37"/>
      <c r="K46" s="37"/>
      <c r="L46" s="38" t="e">
        <f xml:space="preserve"> E15</f>
        <v>#DIV/0!</v>
      </c>
      <c r="M46" s="115" t="s">
        <v>108</v>
      </c>
    </row>
    <row r="47" spans="1:14" ht="32.25" customHeight="1" x14ac:dyDescent="0.25">
      <c r="A47" s="10"/>
      <c r="B47" s="12" t="s">
        <v>105</v>
      </c>
      <c r="C47" s="6" t="s">
        <v>125</v>
      </c>
      <c r="E47" s="37"/>
      <c r="F47" s="37"/>
      <c r="G47" s="37"/>
      <c r="H47" s="37"/>
      <c r="I47" s="37"/>
      <c r="J47" s="37"/>
      <c r="K47" s="37"/>
      <c r="L47" s="45"/>
      <c r="M47" s="115"/>
    </row>
    <row r="48" spans="1:14" x14ac:dyDescent="0.25">
      <c r="A48" s="10"/>
      <c r="B48" s="12" t="s">
        <v>106</v>
      </c>
      <c r="C48" s="6" t="s">
        <v>109</v>
      </c>
      <c r="D48" s="17"/>
      <c r="E48" s="37"/>
      <c r="F48" s="37"/>
      <c r="G48" s="37"/>
      <c r="H48" s="37"/>
      <c r="I48" s="37"/>
      <c r="J48" s="37"/>
      <c r="K48" s="37"/>
      <c r="L48" s="45"/>
      <c r="M48" s="57" t="s">
        <v>45</v>
      </c>
    </row>
    <row r="49" spans="1:13" x14ac:dyDescent="0.25">
      <c r="A49" s="10"/>
      <c r="B49" s="12" t="s">
        <v>118</v>
      </c>
      <c r="C49" s="6" t="s">
        <v>126</v>
      </c>
      <c r="D49" s="17" t="s">
        <v>128</v>
      </c>
      <c r="E49" s="37"/>
      <c r="F49" s="37"/>
      <c r="G49" s="37"/>
      <c r="H49" s="37"/>
      <c r="I49" s="37"/>
      <c r="J49" s="37"/>
      <c r="K49" s="37"/>
      <c r="L49" s="53">
        <f xml:space="preserve"> E14</f>
        <v>0</v>
      </c>
      <c r="M49" s="116" t="s">
        <v>46</v>
      </c>
    </row>
    <row r="50" spans="1:13" ht="31.5" customHeight="1" x14ac:dyDescent="0.25">
      <c r="A50" s="10"/>
      <c r="B50" s="12" t="s">
        <v>119</v>
      </c>
      <c r="C50" s="6" t="s">
        <v>195</v>
      </c>
      <c r="D50" s="17" t="s">
        <v>129</v>
      </c>
      <c r="E50" s="37"/>
      <c r="F50" s="37"/>
      <c r="G50" s="37"/>
      <c r="H50" s="37"/>
      <c r="I50" s="37"/>
      <c r="J50" s="37"/>
      <c r="K50" s="37"/>
      <c r="L50" s="45"/>
      <c r="M50" s="116"/>
    </row>
    <row r="51" spans="1:13" ht="30.75" thickBot="1" x14ac:dyDescent="0.3">
      <c r="A51" s="10"/>
      <c r="B51" s="13" t="s">
        <v>200</v>
      </c>
      <c r="C51" s="16" t="s">
        <v>47</v>
      </c>
      <c r="D51" s="19" t="s">
        <v>201</v>
      </c>
      <c r="E51" s="40"/>
      <c r="F51" s="40"/>
      <c r="G51" s="40"/>
      <c r="H51" s="40"/>
      <c r="I51" s="40"/>
      <c r="J51" s="40"/>
      <c r="K51" s="40"/>
      <c r="L51" s="41" t="e">
        <f>L45/L46/(1+L47)/(1+L48)/(1+L49)/(1+L50)</f>
        <v>#DIV/0!</v>
      </c>
      <c r="M51" s="56" t="s">
        <v>193</v>
      </c>
    </row>
  </sheetData>
  <mergeCells count="8">
    <mergeCell ref="B32:M32"/>
    <mergeCell ref="M46:M47"/>
    <mergeCell ref="M49:M50"/>
    <mergeCell ref="E1:K1"/>
    <mergeCell ref="B22:M22"/>
    <mergeCell ref="B3:M3"/>
    <mergeCell ref="B29:M29"/>
    <mergeCell ref="M34:M44"/>
  </mergeCells>
  <pageMargins left="0.7" right="0.7" top="0.78740157499999996" bottom="0.78740157499999996"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
  <sheetViews>
    <sheetView tabSelected="1" workbookViewId="0">
      <selection activeCell="L1" sqref="L1"/>
    </sheetView>
  </sheetViews>
  <sheetFormatPr baseColWidth="10" defaultRowHeight="15" x14ac:dyDescent="0.25"/>
  <cols>
    <col min="1" max="1" width="14.28515625" customWidth="1"/>
    <col min="2" max="2" width="5.28515625" style="23" customWidth="1"/>
    <col min="3" max="3" width="60.140625" style="23" bestFit="1" customWidth="1"/>
    <col min="4" max="4" width="29.5703125" style="32" customWidth="1"/>
    <col min="5" max="12" width="12" style="23" customWidth="1"/>
    <col min="13" max="13" width="105.5703125" style="90" customWidth="1"/>
  </cols>
  <sheetData>
    <row r="1" spans="1:13" x14ac:dyDescent="0.25">
      <c r="A1" s="86"/>
      <c r="B1" s="87"/>
      <c r="C1" s="88"/>
      <c r="D1" s="89"/>
      <c r="E1" s="117" t="s">
        <v>37</v>
      </c>
      <c r="F1" s="117"/>
      <c r="G1" s="117"/>
      <c r="H1" s="117"/>
      <c r="I1" s="117"/>
      <c r="J1" s="117"/>
      <c r="K1" s="117"/>
    </row>
    <row r="2" spans="1:13" ht="15.75" thickBot="1" x14ac:dyDescent="0.3">
      <c r="A2" s="87"/>
      <c r="B2" s="87"/>
      <c r="C2" s="88"/>
      <c r="D2" s="89"/>
      <c r="E2" s="14" t="s">
        <v>48</v>
      </c>
      <c r="F2" s="14" t="s">
        <v>49</v>
      </c>
      <c r="G2" s="14" t="s">
        <v>50</v>
      </c>
      <c r="H2" s="14" t="s">
        <v>51</v>
      </c>
      <c r="I2" s="14" t="s">
        <v>52</v>
      </c>
      <c r="J2" s="14" t="s">
        <v>53</v>
      </c>
      <c r="K2" s="14" t="s">
        <v>54</v>
      </c>
      <c r="L2" s="23" t="s">
        <v>38</v>
      </c>
      <c r="M2" s="90" t="s">
        <v>36</v>
      </c>
    </row>
    <row r="3" spans="1:13" ht="15.75" thickBot="1" x14ac:dyDescent="0.3">
      <c r="A3" s="2"/>
      <c r="B3" s="124" t="s">
        <v>28</v>
      </c>
      <c r="C3" s="125"/>
      <c r="D3" s="125"/>
      <c r="E3" s="125"/>
      <c r="F3" s="125"/>
      <c r="G3" s="125"/>
      <c r="H3" s="125"/>
      <c r="I3" s="125"/>
      <c r="J3" s="125"/>
      <c r="K3" s="125"/>
      <c r="L3" s="126"/>
      <c r="M3" s="8"/>
    </row>
    <row r="4" spans="1:13" ht="370.5" customHeight="1" thickBot="1" x14ac:dyDescent="0.3">
      <c r="A4" s="3"/>
      <c r="B4" s="31"/>
      <c r="C4" s="30"/>
      <c r="D4" s="48"/>
      <c r="E4" s="30"/>
      <c r="F4" s="30"/>
      <c r="G4" s="30"/>
      <c r="H4" s="30"/>
      <c r="I4" s="30"/>
      <c r="J4" s="30"/>
      <c r="K4" s="30"/>
      <c r="L4" s="62"/>
      <c r="M4" s="91" t="s">
        <v>29</v>
      </c>
    </row>
    <row r="5" spans="1:13" ht="30" x14ac:dyDescent="0.25">
      <c r="A5" s="3"/>
      <c r="B5" s="29" t="s">
        <v>55</v>
      </c>
      <c r="C5" s="24" t="s">
        <v>0</v>
      </c>
      <c r="D5" s="33"/>
      <c r="E5" s="110"/>
      <c r="F5" s="110"/>
      <c r="G5" s="110"/>
      <c r="H5" s="110"/>
      <c r="I5" s="110"/>
      <c r="J5" s="110"/>
      <c r="K5" s="110"/>
      <c r="L5" s="63"/>
      <c r="M5" s="91" t="s">
        <v>12</v>
      </c>
    </row>
    <row r="6" spans="1:13" x14ac:dyDescent="0.25">
      <c r="A6" s="3"/>
      <c r="B6" s="64" t="s">
        <v>56</v>
      </c>
      <c r="C6" s="25" t="s">
        <v>1</v>
      </c>
      <c r="D6" s="36" t="s">
        <v>60</v>
      </c>
      <c r="E6" s="98">
        <f>E5*1.03</f>
        <v>0</v>
      </c>
      <c r="F6" s="98">
        <f t="shared" ref="F6:K6" si="0">F5*1.03</f>
        <v>0</v>
      </c>
      <c r="G6" s="98">
        <f t="shared" si="0"/>
        <v>0</v>
      </c>
      <c r="H6" s="98">
        <f t="shared" si="0"/>
        <v>0</v>
      </c>
      <c r="I6" s="98">
        <f t="shared" si="0"/>
        <v>0</v>
      </c>
      <c r="J6" s="98">
        <f t="shared" si="0"/>
        <v>0</v>
      </c>
      <c r="K6" s="98">
        <f t="shared" si="0"/>
        <v>0</v>
      </c>
      <c r="L6" s="65"/>
      <c r="M6" s="92" t="s">
        <v>6</v>
      </c>
    </row>
    <row r="7" spans="1:13" x14ac:dyDescent="0.25">
      <c r="A7" s="3"/>
      <c r="B7" s="64" t="s">
        <v>57</v>
      </c>
      <c r="C7" s="25" t="s">
        <v>2</v>
      </c>
      <c r="D7" s="36"/>
      <c r="E7" s="129">
        <f t="shared" ref="E7:K7" si="1">$L$7</f>
        <v>0</v>
      </c>
      <c r="F7" s="129">
        <f t="shared" si="1"/>
        <v>0</v>
      </c>
      <c r="G7" s="129">
        <f t="shared" si="1"/>
        <v>0</v>
      </c>
      <c r="H7" s="129">
        <f t="shared" si="1"/>
        <v>0</v>
      </c>
      <c r="I7" s="129">
        <f t="shared" si="1"/>
        <v>0</v>
      </c>
      <c r="J7" s="129">
        <f t="shared" si="1"/>
        <v>0</v>
      </c>
      <c r="K7" s="129">
        <f t="shared" si="1"/>
        <v>0</v>
      </c>
      <c r="L7" s="130"/>
      <c r="M7" s="92" t="s">
        <v>14</v>
      </c>
    </row>
    <row r="8" spans="1:13" x14ac:dyDescent="0.25">
      <c r="A8" s="3"/>
      <c r="B8" s="67" t="s">
        <v>58</v>
      </c>
      <c r="C8" s="25" t="s">
        <v>3</v>
      </c>
      <c r="D8" s="36"/>
      <c r="E8" s="129">
        <f t="shared" ref="E8:K8" si="2">$L$8</f>
        <v>0</v>
      </c>
      <c r="F8" s="129">
        <f t="shared" si="2"/>
        <v>0</v>
      </c>
      <c r="G8" s="129">
        <f t="shared" si="2"/>
        <v>0</v>
      </c>
      <c r="H8" s="129">
        <f t="shared" si="2"/>
        <v>0</v>
      </c>
      <c r="I8" s="129">
        <f t="shared" si="2"/>
        <v>0</v>
      </c>
      <c r="J8" s="129">
        <f t="shared" si="2"/>
        <v>0</v>
      </c>
      <c r="K8" s="129">
        <f t="shared" si="2"/>
        <v>0</v>
      </c>
      <c r="L8" s="130"/>
      <c r="M8" s="127" t="s">
        <v>16</v>
      </c>
    </row>
    <row r="9" spans="1:13" ht="30.75" thickBot="1" x14ac:dyDescent="0.3">
      <c r="A9" s="3"/>
      <c r="B9" s="13" t="s">
        <v>59</v>
      </c>
      <c r="C9" s="16" t="s">
        <v>5</v>
      </c>
      <c r="D9" s="19" t="s">
        <v>61</v>
      </c>
      <c r="E9" s="99" t="e">
        <f>E6/E7*E8</f>
        <v>#DIV/0!</v>
      </c>
      <c r="F9" s="99" t="e">
        <f t="shared" ref="F9:K9" si="3">F6/F7*F8</f>
        <v>#DIV/0!</v>
      </c>
      <c r="G9" s="99" t="e">
        <f t="shared" si="3"/>
        <v>#DIV/0!</v>
      </c>
      <c r="H9" s="99" t="e">
        <f t="shared" si="3"/>
        <v>#DIV/0!</v>
      </c>
      <c r="I9" s="99" t="e">
        <f t="shared" si="3"/>
        <v>#DIV/0!</v>
      </c>
      <c r="J9" s="99" t="e">
        <f t="shared" si="3"/>
        <v>#DIV/0!</v>
      </c>
      <c r="K9" s="99" t="e">
        <f t="shared" si="3"/>
        <v>#DIV/0!</v>
      </c>
      <c r="L9" s="68"/>
      <c r="M9" s="128"/>
    </row>
    <row r="10" spans="1:13" ht="30" x14ac:dyDescent="0.25">
      <c r="A10" s="3"/>
      <c r="B10" s="69" t="s">
        <v>62</v>
      </c>
      <c r="C10" s="25" t="s">
        <v>4</v>
      </c>
      <c r="D10" s="33"/>
      <c r="E10" s="111"/>
      <c r="F10" s="111"/>
      <c r="G10" s="111"/>
      <c r="H10" s="111"/>
      <c r="I10" s="111"/>
      <c r="J10" s="111"/>
      <c r="K10" s="111"/>
      <c r="L10" s="129"/>
      <c r="M10" s="93" t="s">
        <v>83</v>
      </c>
    </row>
    <row r="11" spans="1:13" ht="15.75" thickBot="1" x14ac:dyDescent="0.3">
      <c r="A11" s="3"/>
      <c r="B11" s="70" t="s">
        <v>63</v>
      </c>
      <c r="C11" s="27" t="s">
        <v>7</v>
      </c>
      <c r="D11" s="42" t="s">
        <v>65</v>
      </c>
      <c r="E11" s="101" t="e">
        <f>E10-E9</f>
        <v>#DIV/0!</v>
      </c>
      <c r="F11" s="101" t="e">
        <f t="shared" ref="F11:K11" si="4">F10-F9</f>
        <v>#DIV/0!</v>
      </c>
      <c r="G11" s="101" t="e">
        <f t="shared" si="4"/>
        <v>#DIV/0!</v>
      </c>
      <c r="H11" s="101" t="e">
        <f t="shared" si="4"/>
        <v>#DIV/0!</v>
      </c>
      <c r="I11" s="101" t="e">
        <f t="shared" si="4"/>
        <v>#DIV/0!</v>
      </c>
      <c r="J11" s="101" t="e">
        <f t="shared" si="4"/>
        <v>#DIV/0!</v>
      </c>
      <c r="K11" s="101" t="e">
        <f t="shared" si="4"/>
        <v>#DIV/0!</v>
      </c>
      <c r="L11" s="68"/>
      <c r="M11" s="92" t="s">
        <v>8</v>
      </c>
    </row>
    <row r="12" spans="1:13" ht="30.75" thickBot="1" x14ac:dyDescent="0.3">
      <c r="A12" s="3"/>
      <c r="B12" s="71" t="s">
        <v>64</v>
      </c>
      <c r="C12" s="28" t="s">
        <v>11</v>
      </c>
      <c r="D12" s="43" t="s">
        <v>66</v>
      </c>
      <c r="E12" s="102" t="e">
        <f>MAX(0, E11)</f>
        <v>#DIV/0!</v>
      </c>
      <c r="F12" s="102" t="e">
        <f t="shared" ref="F12:K12" si="5">MAX(0, F11)</f>
        <v>#DIV/0!</v>
      </c>
      <c r="G12" s="102" t="e">
        <f t="shared" si="5"/>
        <v>#DIV/0!</v>
      </c>
      <c r="H12" s="102" t="e">
        <f t="shared" si="5"/>
        <v>#DIV/0!</v>
      </c>
      <c r="I12" s="102" t="e">
        <f t="shared" si="5"/>
        <v>#DIV/0!</v>
      </c>
      <c r="J12" s="102" t="e">
        <f t="shared" si="5"/>
        <v>#DIV/0!</v>
      </c>
      <c r="K12" s="102" t="e">
        <f t="shared" si="5"/>
        <v>#DIV/0!</v>
      </c>
      <c r="L12" s="72"/>
      <c r="M12" s="94" t="s">
        <v>13</v>
      </c>
    </row>
    <row r="13" spans="1:13" ht="60" x14ac:dyDescent="0.25">
      <c r="A13" s="3"/>
      <c r="B13" s="11" t="s">
        <v>68</v>
      </c>
      <c r="C13" s="15" t="s">
        <v>42</v>
      </c>
      <c r="D13" s="18"/>
      <c r="E13" s="100"/>
      <c r="F13" s="100"/>
      <c r="G13" s="100"/>
      <c r="H13" s="100"/>
      <c r="I13" s="100"/>
      <c r="J13" s="100"/>
      <c r="K13" s="100"/>
      <c r="L13" s="63"/>
      <c r="M13" s="93" t="s">
        <v>67</v>
      </c>
    </row>
    <row r="14" spans="1:13" x14ac:dyDescent="0.25">
      <c r="A14" s="3"/>
      <c r="B14" s="12" t="s">
        <v>69</v>
      </c>
      <c r="C14" s="6" t="s">
        <v>111</v>
      </c>
      <c r="D14" s="17"/>
      <c r="E14" s="103">
        <f>$L$14</f>
        <v>0</v>
      </c>
      <c r="F14" s="103">
        <f t="shared" ref="F14:K14" si="6">$L$14</f>
        <v>0</v>
      </c>
      <c r="G14" s="103">
        <f t="shared" si="6"/>
        <v>0</v>
      </c>
      <c r="H14" s="103">
        <f t="shared" si="6"/>
        <v>0</v>
      </c>
      <c r="I14" s="103">
        <f t="shared" si="6"/>
        <v>0</v>
      </c>
      <c r="J14" s="103">
        <f t="shared" si="6"/>
        <v>0</v>
      </c>
      <c r="K14" s="103">
        <f t="shared" si="6"/>
        <v>0</v>
      </c>
      <c r="L14" s="80"/>
      <c r="M14" s="92" t="s">
        <v>188</v>
      </c>
    </row>
    <row r="15" spans="1:13" x14ac:dyDescent="0.25">
      <c r="A15" s="3"/>
      <c r="B15" s="12" t="s">
        <v>70</v>
      </c>
      <c r="C15" s="6" t="s">
        <v>40</v>
      </c>
      <c r="D15" s="17" t="s">
        <v>75</v>
      </c>
      <c r="E15" s="131" t="e">
        <f>E8/E7</f>
        <v>#DIV/0!</v>
      </c>
      <c r="F15" s="131" t="e">
        <f t="shared" ref="F15:K15" si="7">F8/F7</f>
        <v>#DIV/0!</v>
      </c>
      <c r="G15" s="131" t="e">
        <f t="shared" si="7"/>
        <v>#DIV/0!</v>
      </c>
      <c r="H15" s="131" t="e">
        <f t="shared" si="7"/>
        <v>#DIV/0!</v>
      </c>
      <c r="I15" s="131" t="e">
        <f t="shared" si="7"/>
        <v>#DIV/0!</v>
      </c>
      <c r="J15" s="131" t="e">
        <f t="shared" si="7"/>
        <v>#DIV/0!</v>
      </c>
      <c r="K15" s="131" t="e">
        <f t="shared" si="7"/>
        <v>#DIV/0!</v>
      </c>
      <c r="L15" s="66"/>
      <c r="M15" s="92" t="s">
        <v>39</v>
      </c>
    </row>
    <row r="16" spans="1:13" ht="30" x14ac:dyDescent="0.25">
      <c r="A16" s="3"/>
      <c r="B16" s="12" t="s">
        <v>71</v>
      </c>
      <c r="C16" s="6" t="s">
        <v>124</v>
      </c>
      <c r="D16" s="17"/>
      <c r="E16" s="103">
        <f>$L$16</f>
        <v>0</v>
      </c>
      <c r="F16" s="103">
        <f t="shared" ref="F16:K16" si="8">$L$16</f>
        <v>0</v>
      </c>
      <c r="G16" s="103">
        <f t="shared" si="8"/>
        <v>0</v>
      </c>
      <c r="H16" s="103">
        <f t="shared" si="8"/>
        <v>0</v>
      </c>
      <c r="I16" s="103">
        <f t="shared" si="8"/>
        <v>0</v>
      </c>
      <c r="J16" s="103">
        <f t="shared" si="8"/>
        <v>0</v>
      </c>
      <c r="K16" s="103">
        <f t="shared" si="8"/>
        <v>0</v>
      </c>
      <c r="L16" s="80"/>
      <c r="M16" s="93" t="s">
        <v>189</v>
      </c>
    </row>
    <row r="17" spans="1:13" ht="30" x14ac:dyDescent="0.25">
      <c r="A17" s="3"/>
      <c r="B17" s="12" t="s">
        <v>72</v>
      </c>
      <c r="C17" s="6" t="s">
        <v>136</v>
      </c>
      <c r="D17" s="17"/>
      <c r="E17" s="103">
        <f>$L$17</f>
        <v>0</v>
      </c>
      <c r="F17" s="103">
        <f t="shared" ref="F17:K17" si="9">$L$17</f>
        <v>0</v>
      </c>
      <c r="G17" s="103">
        <f t="shared" si="9"/>
        <v>0</v>
      </c>
      <c r="H17" s="103">
        <f t="shared" si="9"/>
        <v>0</v>
      </c>
      <c r="I17" s="103">
        <f t="shared" si="9"/>
        <v>0</v>
      </c>
      <c r="J17" s="103">
        <f t="shared" si="9"/>
        <v>0</v>
      </c>
      <c r="K17" s="103">
        <f t="shared" si="9"/>
        <v>0</v>
      </c>
      <c r="L17" s="80"/>
      <c r="M17" s="93" t="s">
        <v>190</v>
      </c>
    </row>
    <row r="18" spans="1:13" ht="30" x14ac:dyDescent="0.25">
      <c r="A18" s="3"/>
      <c r="B18" s="12" t="s">
        <v>73</v>
      </c>
      <c r="C18" s="6" t="s">
        <v>41</v>
      </c>
      <c r="D18" s="17" t="s">
        <v>112</v>
      </c>
      <c r="E18" s="104" t="e">
        <f>E13*(1+E14)*E15*(1+E16) *(1+E17)</f>
        <v>#DIV/0!</v>
      </c>
      <c r="F18" s="104" t="e">
        <f t="shared" ref="F18:K18" si="10">F13*(1+F14)*F15*(1+F16) *(1+F17)</f>
        <v>#DIV/0!</v>
      </c>
      <c r="G18" s="104" t="e">
        <f t="shared" si="10"/>
        <v>#DIV/0!</v>
      </c>
      <c r="H18" s="104" t="e">
        <f t="shared" si="10"/>
        <v>#DIV/0!</v>
      </c>
      <c r="I18" s="104" t="e">
        <f t="shared" si="10"/>
        <v>#DIV/0!</v>
      </c>
      <c r="J18" s="104" t="e">
        <f t="shared" si="10"/>
        <v>#DIV/0!</v>
      </c>
      <c r="K18" s="104" t="e">
        <f t="shared" si="10"/>
        <v>#DIV/0!</v>
      </c>
      <c r="L18" s="66"/>
      <c r="M18" s="93" t="s">
        <v>192</v>
      </c>
    </row>
    <row r="19" spans="1:13" x14ac:dyDescent="0.25">
      <c r="A19" s="3"/>
      <c r="B19" s="12" t="s">
        <v>74</v>
      </c>
      <c r="C19" s="6" t="s">
        <v>33</v>
      </c>
      <c r="D19" s="17" t="s">
        <v>114</v>
      </c>
      <c r="E19" s="104" t="e">
        <f>E12-E18</f>
        <v>#DIV/0!</v>
      </c>
      <c r="F19" s="104" t="e">
        <f t="shared" ref="F19:K19" si="11">F12-F18</f>
        <v>#DIV/0!</v>
      </c>
      <c r="G19" s="104" t="e">
        <f t="shared" si="11"/>
        <v>#DIV/0!</v>
      </c>
      <c r="H19" s="104" t="e">
        <f t="shared" si="11"/>
        <v>#DIV/0!</v>
      </c>
      <c r="I19" s="104" t="e">
        <f t="shared" si="11"/>
        <v>#DIV/0!</v>
      </c>
      <c r="J19" s="104" t="e">
        <f t="shared" si="11"/>
        <v>#DIV/0!</v>
      </c>
      <c r="K19" s="104" t="e">
        <f t="shared" si="11"/>
        <v>#DIV/0!</v>
      </c>
      <c r="L19" s="66"/>
      <c r="M19" s="92" t="s">
        <v>10</v>
      </c>
    </row>
    <row r="20" spans="1:13" ht="15.75" thickBot="1" x14ac:dyDescent="0.3">
      <c r="A20" s="4"/>
      <c r="B20" s="13" t="s">
        <v>77</v>
      </c>
      <c r="C20" s="16" t="s">
        <v>34</v>
      </c>
      <c r="D20" s="19" t="s">
        <v>113</v>
      </c>
      <c r="E20" s="101" t="e">
        <f>MAX(0,E19)</f>
        <v>#DIV/0!</v>
      </c>
      <c r="F20" s="101" t="e">
        <f t="shared" ref="F20:K20" si="12">MAX(0,F19)</f>
        <v>#DIV/0!</v>
      </c>
      <c r="G20" s="101" t="e">
        <f t="shared" si="12"/>
        <v>#DIV/0!</v>
      </c>
      <c r="H20" s="101" t="e">
        <f t="shared" si="12"/>
        <v>#DIV/0!</v>
      </c>
      <c r="I20" s="101" t="e">
        <f t="shared" si="12"/>
        <v>#DIV/0!</v>
      </c>
      <c r="J20" s="101" t="e">
        <f t="shared" si="12"/>
        <v>#DIV/0!</v>
      </c>
      <c r="K20" s="101" t="e">
        <f t="shared" si="12"/>
        <v>#DIV/0!</v>
      </c>
      <c r="L20" s="61"/>
      <c r="M20" s="95" t="s">
        <v>9</v>
      </c>
    </row>
    <row r="21" spans="1:13" ht="15.75" thickBot="1" x14ac:dyDescent="0.3">
      <c r="A21" s="1"/>
      <c r="B21" s="6"/>
      <c r="C21" s="6"/>
      <c r="D21" s="17"/>
      <c r="E21" s="25"/>
      <c r="F21" s="25"/>
      <c r="G21" s="25"/>
      <c r="H21" s="25"/>
      <c r="I21" s="25"/>
      <c r="J21" s="25"/>
      <c r="K21" s="25"/>
      <c r="L21" s="25"/>
      <c r="M21" s="87"/>
    </row>
    <row r="22" spans="1:13" ht="15.75" thickBot="1" x14ac:dyDescent="0.3">
      <c r="A22" s="2"/>
      <c r="B22" s="124" t="s">
        <v>17</v>
      </c>
      <c r="C22" s="125"/>
      <c r="D22" s="125"/>
      <c r="E22" s="125"/>
      <c r="F22" s="125"/>
      <c r="G22" s="125"/>
      <c r="H22" s="125"/>
      <c r="I22" s="125"/>
      <c r="J22" s="125"/>
      <c r="K22" s="125"/>
      <c r="L22" s="126"/>
      <c r="M22" s="8"/>
    </row>
    <row r="23" spans="1:13" ht="45" x14ac:dyDescent="0.25">
      <c r="A23" s="3"/>
      <c r="B23" s="29" t="s">
        <v>80</v>
      </c>
      <c r="C23" s="24" t="s">
        <v>24</v>
      </c>
      <c r="D23" s="33" t="s">
        <v>78</v>
      </c>
      <c r="E23" s="100">
        <f>E5*0.97</f>
        <v>0</v>
      </c>
      <c r="F23" s="100">
        <f t="shared" ref="F23:K23" si="13">F5*0.97</f>
        <v>0</v>
      </c>
      <c r="G23" s="100">
        <f t="shared" si="13"/>
        <v>0</v>
      </c>
      <c r="H23" s="100">
        <f t="shared" si="13"/>
        <v>0</v>
      </c>
      <c r="I23" s="100">
        <f t="shared" si="13"/>
        <v>0</v>
      </c>
      <c r="J23" s="100">
        <f t="shared" si="13"/>
        <v>0</v>
      </c>
      <c r="K23" s="100">
        <f t="shared" si="13"/>
        <v>0</v>
      </c>
      <c r="L23" s="73"/>
      <c r="M23" s="91" t="s">
        <v>76</v>
      </c>
    </row>
    <row r="24" spans="1:13" ht="30.75" thickBot="1" x14ac:dyDescent="0.3">
      <c r="A24" s="3"/>
      <c r="B24" s="13" t="s">
        <v>82</v>
      </c>
      <c r="C24" s="16" t="s">
        <v>18</v>
      </c>
      <c r="D24" s="19" t="s">
        <v>115</v>
      </c>
      <c r="E24" s="101" t="e">
        <f>E23/E7*E8</f>
        <v>#DIV/0!</v>
      </c>
      <c r="F24" s="101" t="e">
        <f t="shared" ref="F24:K24" si="14">F23/F7*F8</f>
        <v>#DIV/0!</v>
      </c>
      <c r="G24" s="101" t="e">
        <f t="shared" si="14"/>
        <v>#DIV/0!</v>
      </c>
      <c r="H24" s="101" t="e">
        <f t="shared" si="14"/>
        <v>#DIV/0!</v>
      </c>
      <c r="I24" s="101" t="e">
        <f t="shared" si="14"/>
        <v>#DIV/0!</v>
      </c>
      <c r="J24" s="101" t="e">
        <f t="shared" si="14"/>
        <v>#DIV/0!</v>
      </c>
      <c r="K24" s="101" t="e">
        <f t="shared" si="14"/>
        <v>#DIV/0!</v>
      </c>
      <c r="L24" s="61"/>
      <c r="M24" s="96" t="s">
        <v>79</v>
      </c>
    </row>
    <row r="25" spans="1:13" ht="45.75" thickBot="1" x14ac:dyDescent="0.3">
      <c r="A25" s="3"/>
      <c r="B25" s="16" t="s">
        <v>84</v>
      </c>
      <c r="C25" s="16" t="s">
        <v>137</v>
      </c>
      <c r="D25" s="19" t="s">
        <v>116</v>
      </c>
      <c r="E25" s="101" t="e">
        <f>E24-E10</f>
        <v>#DIV/0!</v>
      </c>
      <c r="F25" s="101" t="e">
        <f t="shared" ref="F25:K25" si="15">F24-F10</f>
        <v>#DIV/0!</v>
      </c>
      <c r="G25" s="101" t="e">
        <f t="shared" si="15"/>
        <v>#DIV/0!</v>
      </c>
      <c r="H25" s="101" t="e">
        <f t="shared" si="15"/>
        <v>#DIV/0!</v>
      </c>
      <c r="I25" s="101" t="e">
        <f t="shared" si="15"/>
        <v>#DIV/0!</v>
      </c>
      <c r="J25" s="101" t="e">
        <f t="shared" si="15"/>
        <v>#DIV/0!</v>
      </c>
      <c r="K25" s="101" t="e">
        <f t="shared" si="15"/>
        <v>#DIV/0!</v>
      </c>
      <c r="L25" s="62"/>
      <c r="M25" s="96" t="s">
        <v>81</v>
      </c>
    </row>
    <row r="26" spans="1:13" ht="30.75" thickBot="1" x14ac:dyDescent="0.3">
      <c r="A26" s="3"/>
      <c r="B26" s="30" t="s">
        <v>85</v>
      </c>
      <c r="C26" s="28" t="s">
        <v>20</v>
      </c>
      <c r="D26" s="43" t="s">
        <v>117</v>
      </c>
      <c r="E26" s="102" t="e">
        <f>MAX(0,E25)</f>
        <v>#DIV/0!</v>
      </c>
      <c r="F26" s="102" t="e">
        <f t="shared" ref="F26:K26" si="16">MAX(0,F25)</f>
        <v>#DIV/0!</v>
      </c>
      <c r="G26" s="102" t="e">
        <f t="shared" si="16"/>
        <v>#DIV/0!</v>
      </c>
      <c r="H26" s="102" t="e">
        <f t="shared" si="16"/>
        <v>#DIV/0!</v>
      </c>
      <c r="I26" s="102" t="e">
        <f t="shared" si="16"/>
        <v>#DIV/0!</v>
      </c>
      <c r="J26" s="102" t="e">
        <f t="shared" si="16"/>
        <v>#DIV/0!</v>
      </c>
      <c r="K26" s="102" t="e">
        <f t="shared" si="16"/>
        <v>#DIV/0!</v>
      </c>
      <c r="L26" s="62"/>
      <c r="M26" s="94" t="s">
        <v>19</v>
      </c>
    </row>
    <row r="27" spans="1:13" ht="105.75" thickBot="1" x14ac:dyDescent="0.3">
      <c r="A27" s="4"/>
      <c r="B27" s="30" t="s">
        <v>87</v>
      </c>
      <c r="C27" s="30" t="s">
        <v>35</v>
      </c>
      <c r="D27" s="48" t="s">
        <v>123</v>
      </c>
      <c r="E27" s="102" t="e">
        <f>E26-(E12-E20)</f>
        <v>#DIV/0!</v>
      </c>
      <c r="F27" s="102" t="e">
        <f t="shared" ref="F27:K27" si="17">F26-(F12-F20)</f>
        <v>#DIV/0!</v>
      </c>
      <c r="G27" s="102" t="e">
        <f t="shared" si="17"/>
        <v>#DIV/0!</v>
      </c>
      <c r="H27" s="102" t="e">
        <f t="shared" si="17"/>
        <v>#DIV/0!</v>
      </c>
      <c r="I27" s="102" t="e">
        <f t="shared" si="17"/>
        <v>#DIV/0!</v>
      </c>
      <c r="J27" s="102" t="e">
        <f t="shared" si="17"/>
        <v>#DIV/0!</v>
      </c>
      <c r="K27" s="102" t="e">
        <f t="shared" si="17"/>
        <v>#DIV/0!</v>
      </c>
      <c r="L27" s="72"/>
      <c r="M27" s="94" t="s">
        <v>86</v>
      </c>
    </row>
    <row r="28" spans="1:13" ht="15.75" thickBot="1" x14ac:dyDescent="0.3">
      <c r="A28" s="20"/>
    </row>
    <row r="29" spans="1:13" ht="15.75" thickBot="1" x14ac:dyDescent="0.3">
      <c r="A29" s="2"/>
      <c r="B29" s="124" t="s">
        <v>135</v>
      </c>
      <c r="C29" s="125"/>
      <c r="D29" s="125"/>
      <c r="E29" s="125"/>
      <c r="F29" s="125"/>
      <c r="G29" s="125"/>
      <c r="H29" s="125"/>
      <c r="I29" s="125"/>
      <c r="J29" s="125"/>
      <c r="K29" s="125"/>
      <c r="L29" s="126"/>
      <c r="M29" s="8"/>
    </row>
    <row r="30" spans="1:13" ht="60.75" thickBot="1" x14ac:dyDescent="0.3">
      <c r="A30" s="4"/>
      <c r="B30" s="31" t="s">
        <v>89</v>
      </c>
      <c r="C30" s="30" t="s">
        <v>22</v>
      </c>
      <c r="D30" s="48"/>
      <c r="E30" s="50"/>
      <c r="F30" s="50"/>
      <c r="G30" s="50"/>
      <c r="H30" s="50"/>
      <c r="I30" s="50"/>
      <c r="J30" s="50"/>
      <c r="K30" s="50"/>
      <c r="L30" s="72"/>
      <c r="M30" s="94" t="s">
        <v>31</v>
      </c>
    </row>
    <row r="31" spans="1:13" ht="15.75" thickBot="1" x14ac:dyDescent="0.3"/>
    <row r="32" spans="1:13" ht="15.75" thickBot="1" x14ac:dyDescent="0.3">
      <c r="A32" s="2"/>
      <c r="B32" s="124" t="s">
        <v>21</v>
      </c>
      <c r="C32" s="125"/>
      <c r="D32" s="125"/>
      <c r="E32" s="125"/>
      <c r="F32" s="125"/>
      <c r="G32" s="125"/>
      <c r="H32" s="125"/>
      <c r="I32" s="125"/>
      <c r="J32" s="125"/>
      <c r="K32" s="125"/>
      <c r="L32" s="126"/>
      <c r="M32" s="8"/>
    </row>
    <row r="33" spans="1:13" ht="75.75" thickBot="1" x14ac:dyDescent="0.3">
      <c r="A33" s="10"/>
      <c r="B33" s="29" t="s">
        <v>91</v>
      </c>
      <c r="C33" s="24" t="s">
        <v>23</v>
      </c>
      <c r="D33" s="33" t="s">
        <v>120</v>
      </c>
      <c r="E33" s="100" t="e">
        <f>E20*E30</f>
        <v>#DIV/0!</v>
      </c>
      <c r="F33" s="100" t="e">
        <f t="shared" ref="F33:K33" si="18">F20*F30</f>
        <v>#DIV/0!</v>
      </c>
      <c r="G33" s="100" t="e">
        <f t="shared" si="18"/>
        <v>#DIV/0!</v>
      </c>
      <c r="H33" s="100" t="e">
        <f t="shared" si="18"/>
        <v>#DIV/0!</v>
      </c>
      <c r="I33" s="100" t="e">
        <f t="shared" si="18"/>
        <v>#DIV/0!</v>
      </c>
      <c r="J33" s="100" t="e">
        <f t="shared" si="18"/>
        <v>#DIV/0!</v>
      </c>
      <c r="K33" s="100" t="e">
        <f t="shared" si="18"/>
        <v>#DIV/0!</v>
      </c>
      <c r="L33" s="74"/>
      <c r="M33" s="97" t="s">
        <v>88</v>
      </c>
    </row>
    <row r="34" spans="1:13" ht="45" customHeight="1" x14ac:dyDescent="0.25">
      <c r="A34" s="10"/>
      <c r="B34" s="64" t="s">
        <v>96</v>
      </c>
      <c r="C34" s="6" t="s">
        <v>194</v>
      </c>
      <c r="D34" s="17" t="s">
        <v>205</v>
      </c>
      <c r="E34" s="132"/>
      <c r="F34" s="132"/>
      <c r="G34" s="132"/>
      <c r="H34" s="132"/>
      <c r="I34" s="132"/>
      <c r="J34" s="132"/>
      <c r="K34" s="132"/>
      <c r="L34" s="75"/>
      <c r="M34" s="121" t="s">
        <v>191</v>
      </c>
    </row>
    <row r="35" spans="1:13" ht="90" x14ac:dyDescent="0.25">
      <c r="A35" s="22"/>
      <c r="B35" s="76" t="s">
        <v>97</v>
      </c>
      <c r="C35" s="6" t="s">
        <v>204</v>
      </c>
      <c r="D35" s="17" t="s">
        <v>130</v>
      </c>
      <c r="E35" s="104" t="e">
        <f>E34 * $L$43 * (1+$L$44) * (1+$L$45) * (1+$L$46) *(1+$L$47) +E33</f>
        <v>#DIV/0!</v>
      </c>
      <c r="F35" s="104" t="e">
        <f t="shared" ref="F35:K35" si="19">F34 * $L$43 * (1+$L$44) * (1+$L$45) * (1+$L$46) *(1+$L$47) +F33</f>
        <v>#DIV/0!</v>
      </c>
      <c r="G35" s="104" t="e">
        <f t="shared" si="19"/>
        <v>#DIV/0!</v>
      </c>
      <c r="H35" s="104" t="e">
        <f t="shared" si="19"/>
        <v>#DIV/0!</v>
      </c>
      <c r="I35" s="104" t="e">
        <f t="shared" si="19"/>
        <v>#DIV/0!</v>
      </c>
      <c r="J35" s="104" t="e">
        <f t="shared" si="19"/>
        <v>#DIV/0!</v>
      </c>
      <c r="K35" s="104" t="e">
        <f t="shared" si="19"/>
        <v>#DIV/0!</v>
      </c>
      <c r="L35" s="65"/>
      <c r="M35" s="122"/>
    </row>
    <row r="36" spans="1:13" ht="75" x14ac:dyDescent="0.25">
      <c r="A36" s="22"/>
      <c r="B36" s="76" t="s">
        <v>98</v>
      </c>
      <c r="C36" s="52" t="s">
        <v>139</v>
      </c>
      <c r="D36" s="36"/>
      <c r="E36" s="132"/>
      <c r="F36" s="132"/>
      <c r="G36" s="132"/>
      <c r="H36" s="132"/>
      <c r="I36" s="132"/>
      <c r="J36" s="132"/>
      <c r="K36" s="132"/>
      <c r="L36" s="66"/>
      <c r="M36" s="122"/>
    </row>
    <row r="37" spans="1:13" x14ac:dyDescent="0.25">
      <c r="A37" s="22"/>
      <c r="B37" s="76" t="s">
        <v>95</v>
      </c>
      <c r="C37" s="25" t="s">
        <v>27</v>
      </c>
      <c r="D37" s="36" t="s">
        <v>131</v>
      </c>
      <c r="E37" s="104">
        <f>E36*E30</f>
        <v>0</v>
      </c>
      <c r="F37" s="104">
        <f t="shared" ref="F37:K37" si="20">F36*F30</f>
        <v>0</v>
      </c>
      <c r="G37" s="104">
        <f t="shared" si="20"/>
        <v>0</v>
      </c>
      <c r="H37" s="104">
        <f t="shared" si="20"/>
        <v>0</v>
      </c>
      <c r="I37" s="104">
        <f t="shared" si="20"/>
        <v>0</v>
      </c>
      <c r="J37" s="104">
        <f t="shared" si="20"/>
        <v>0</v>
      </c>
      <c r="K37" s="104">
        <f t="shared" si="20"/>
        <v>0</v>
      </c>
      <c r="L37" s="55"/>
      <c r="M37" s="122"/>
    </row>
    <row r="38" spans="1:13" x14ac:dyDescent="0.25">
      <c r="A38" s="22"/>
      <c r="B38" s="76" t="s">
        <v>99</v>
      </c>
      <c r="C38" s="25" t="s">
        <v>25</v>
      </c>
      <c r="D38" s="36" t="s">
        <v>132</v>
      </c>
      <c r="E38" s="104">
        <f>E37*0.175</f>
        <v>0</v>
      </c>
      <c r="F38" s="104">
        <f t="shared" ref="F38:K38" si="21">F37*0.175</f>
        <v>0</v>
      </c>
      <c r="G38" s="104">
        <f t="shared" si="21"/>
        <v>0</v>
      </c>
      <c r="H38" s="104">
        <f t="shared" si="21"/>
        <v>0</v>
      </c>
      <c r="I38" s="104">
        <f t="shared" si="21"/>
        <v>0</v>
      </c>
      <c r="J38" s="104">
        <f t="shared" si="21"/>
        <v>0</v>
      </c>
      <c r="K38" s="104">
        <f t="shared" si="21"/>
        <v>0</v>
      </c>
      <c r="L38" s="75"/>
      <c r="M38" s="122"/>
    </row>
    <row r="39" spans="1:13" x14ac:dyDescent="0.25">
      <c r="A39" s="22"/>
      <c r="B39" s="76" t="s">
        <v>100</v>
      </c>
      <c r="C39" s="25" t="s">
        <v>198</v>
      </c>
      <c r="D39" s="36" t="s">
        <v>199</v>
      </c>
      <c r="E39" s="38" t="e">
        <f>E35/E37</f>
        <v>#DIV/0!</v>
      </c>
      <c r="F39" s="38" t="e">
        <f t="shared" ref="F39:K39" si="22">F35/F37</f>
        <v>#DIV/0!</v>
      </c>
      <c r="G39" s="38" t="e">
        <f t="shared" si="22"/>
        <v>#DIV/0!</v>
      </c>
      <c r="H39" s="38" t="e">
        <f t="shared" si="22"/>
        <v>#DIV/0!</v>
      </c>
      <c r="I39" s="38" t="e">
        <f t="shared" si="22"/>
        <v>#DIV/0!</v>
      </c>
      <c r="J39" s="38" t="e">
        <f t="shared" si="22"/>
        <v>#DIV/0!</v>
      </c>
      <c r="K39" s="38" t="e">
        <f t="shared" si="22"/>
        <v>#DIV/0!</v>
      </c>
      <c r="L39" s="77"/>
      <c r="M39" s="122"/>
    </row>
    <row r="40" spans="1:13" x14ac:dyDescent="0.25">
      <c r="A40" s="22"/>
      <c r="B40" s="76" t="s">
        <v>101</v>
      </c>
      <c r="C40" s="25" t="s">
        <v>26</v>
      </c>
      <c r="D40" s="36" t="s">
        <v>133</v>
      </c>
      <c r="E40" s="104" t="e">
        <f t="shared" ref="E40:K40" si="23">MAX(0,E35-E38)</f>
        <v>#DIV/0!</v>
      </c>
      <c r="F40" s="104" t="e">
        <f t="shared" si="23"/>
        <v>#DIV/0!</v>
      </c>
      <c r="G40" s="104" t="e">
        <f t="shared" si="23"/>
        <v>#DIV/0!</v>
      </c>
      <c r="H40" s="104" t="e">
        <f t="shared" si="23"/>
        <v>#DIV/0!</v>
      </c>
      <c r="I40" s="104" t="e">
        <f t="shared" si="23"/>
        <v>#DIV/0!</v>
      </c>
      <c r="J40" s="104" t="e">
        <f t="shared" si="23"/>
        <v>#DIV/0!</v>
      </c>
      <c r="K40" s="104" t="e">
        <f t="shared" si="23"/>
        <v>#DIV/0!</v>
      </c>
      <c r="L40" s="75"/>
      <c r="M40" s="122"/>
    </row>
    <row r="41" spans="1:13" ht="15.75" thickBot="1" x14ac:dyDescent="0.3">
      <c r="A41" s="22"/>
      <c r="B41" s="78" t="s">
        <v>102</v>
      </c>
      <c r="C41" s="27" t="s">
        <v>32</v>
      </c>
      <c r="D41" s="42" t="s">
        <v>134</v>
      </c>
      <c r="E41" s="101" t="e">
        <f t="shared" ref="E41:K41" si="24">MAX(0,E33-E40)</f>
        <v>#DIV/0!</v>
      </c>
      <c r="F41" s="101" t="e">
        <f t="shared" si="24"/>
        <v>#DIV/0!</v>
      </c>
      <c r="G41" s="101" t="e">
        <f t="shared" si="24"/>
        <v>#DIV/0!</v>
      </c>
      <c r="H41" s="101" t="e">
        <f t="shared" si="24"/>
        <v>#DIV/0!</v>
      </c>
      <c r="I41" s="101" t="e">
        <f t="shared" si="24"/>
        <v>#DIV/0!</v>
      </c>
      <c r="J41" s="101" t="e">
        <f t="shared" si="24"/>
        <v>#DIV/0!</v>
      </c>
      <c r="K41" s="101" t="e">
        <f t="shared" si="24"/>
        <v>#DIV/0!</v>
      </c>
      <c r="L41" s="79"/>
      <c r="M41" s="123"/>
    </row>
    <row r="42" spans="1:13" ht="30" x14ac:dyDescent="0.25">
      <c r="A42" s="22"/>
      <c r="B42" s="11" t="s">
        <v>103</v>
      </c>
      <c r="C42" s="15" t="s">
        <v>43</v>
      </c>
      <c r="D42" s="18"/>
      <c r="E42" s="46"/>
      <c r="F42" s="46"/>
      <c r="G42" s="46"/>
      <c r="H42" s="46"/>
      <c r="I42" s="46"/>
      <c r="J42" s="46"/>
      <c r="K42" s="46"/>
      <c r="L42" s="105" t="e">
        <f>E41+F41+G41+H41+I41+J41+K41</f>
        <v>#DIV/0!</v>
      </c>
      <c r="M42" s="91" t="s">
        <v>44</v>
      </c>
    </row>
    <row r="43" spans="1:13" ht="28.9" customHeight="1" x14ac:dyDescent="0.25">
      <c r="A43" s="22"/>
      <c r="B43" s="12" t="s">
        <v>104</v>
      </c>
      <c r="C43" s="6" t="s">
        <v>40</v>
      </c>
      <c r="D43" s="17" t="s">
        <v>127</v>
      </c>
      <c r="E43" s="37"/>
      <c r="F43" s="37"/>
      <c r="G43" s="37"/>
      <c r="H43" s="37"/>
      <c r="I43" s="37"/>
      <c r="J43" s="37"/>
      <c r="K43" s="37"/>
      <c r="L43" s="106" t="e">
        <f>E15</f>
        <v>#DIV/0!</v>
      </c>
      <c r="M43" s="122" t="s">
        <v>108</v>
      </c>
    </row>
    <row r="44" spans="1:13" x14ac:dyDescent="0.25">
      <c r="A44" s="22"/>
      <c r="B44" s="12" t="s">
        <v>105</v>
      </c>
      <c r="C44" s="6" t="s">
        <v>125</v>
      </c>
      <c r="D44" s="36"/>
      <c r="E44" s="37"/>
      <c r="F44" s="37"/>
      <c r="G44" s="37"/>
      <c r="H44" s="37"/>
      <c r="I44" s="37"/>
      <c r="J44" s="37"/>
      <c r="K44" s="37"/>
      <c r="L44" s="109"/>
      <c r="M44" s="122"/>
    </row>
    <row r="45" spans="1:13" x14ac:dyDescent="0.25">
      <c r="A45" s="22"/>
      <c r="B45" s="12" t="s">
        <v>106</v>
      </c>
      <c r="C45" s="6" t="s">
        <v>109</v>
      </c>
      <c r="D45" s="17"/>
      <c r="E45" s="37"/>
      <c r="F45" s="37"/>
      <c r="G45" s="37"/>
      <c r="H45" s="37"/>
      <c r="I45" s="37"/>
      <c r="J45" s="37"/>
      <c r="K45" s="37"/>
      <c r="L45" s="109"/>
      <c r="M45" s="93" t="s">
        <v>45</v>
      </c>
    </row>
    <row r="46" spans="1:13" ht="15" customHeight="1" x14ac:dyDescent="0.25">
      <c r="A46" s="22"/>
      <c r="B46" s="12" t="s">
        <v>118</v>
      </c>
      <c r="C46" s="6" t="s">
        <v>126</v>
      </c>
      <c r="D46" s="17" t="s">
        <v>128</v>
      </c>
      <c r="E46" s="37"/>
      <c r="F46" s="37"/>
      <c r="G46" s="37"/>
      <c r="H46" s="37"/>
      <c r="I46" s="37"/>
      <c r="J46" s="37"/>
      <c r="K46" s="37"/>
      <c r="L46" s="107">
        <f xml:space="preserve"> L14</f>
        <v>0</v>
      </c>
      <c r="M46" s="120" t="s">
        <v>46</v>
      </c>
    </row>
    <row r="47" spans="1:13" ht="30" x14ac:dyDescent="0.25">
      <c r="A47" s="22"/>
      <c r="B47" s="12" t="s">
        <v>119</v>
      </c>
      <c r="C47" s="6" t="s">
        <v>110</v>
      </c>
      <c r="D47" s="17" t="s">
        <v>129</v>
      </c>
      <c r="E47" s="37"/>
      <c r="F47" s="37"/>
      <c r="G47" s="37"/>
      <c r="H47" s="37"/>
      <c r="I47" s="37"/>
      <c r="J47" s="37"/>
      <c r="K47" s="37"/>
      <c r="L47" s="107">
        <f>L17</f>
        <v>0</v>
      </c>
      <c r="M47" s="120"/>
    </row>
    <row r="48" spans="1:13" ht="30.75" thickBot="1" x14ac:dyDescent="0.3">
      <c r="A48" s="22"/>
      <c r="B48" s="13" t="s">
        <v>200</v>
      </c>
      <c r="C48" s="16" t="s">
        <v>47</v>
      </c>
      <c r="D48" s="19" t="s">
        <v>201</v>
      </c>
      <c r="E48" s="40"/>
      <c r="F48" s="40"/>
      <c r="G48" s="40"/>
      <c r="H48" s="40"/>
      <c r="I48" s="40"/>
      <c r="J48" s="40"/>
      <c r="K48" s="40"/>
      <c r="L48" s="108" t="e">
        <f>L42/L43/(1+L44)/(1+L45)/(1+L46)/(1+L47)</f>
        <v>#DIV/0!</v>
      </c>
      <c r="M48" s="96" t="s">
        <v>193</v>
      </c>
    </row>
  </sheetData>
  <mergeCells count="9">
    <mergeCell ref="M46:M47"/>
    <mergeCell ref="M34:M41"/>
    <mergeCell ref="B32:L32"/>
    <mergeCell ref="E1:K1"/>
    <mergeCell ref="B3:L3"/>
    <mergeCell ref="B22:L22"/>
    <mergeCell ref="B29:L29"/>
    <mergeCell ref="M8:M9"/>
    <mergeCell ref="M43:M44"/>
  </mergeCells>
  <pageMargins left="0.7" right="0.7" top="0.78740157499999996" bottom="0.78740157499999996"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9"/>
  <sheetViews>
    <sheetView workbookViewId="0">
      <selection activeCell="I56" sqref="I56"/>
    </sheetView>
  </sheetViews>
  <sheetFormatPr baseColWidth="10" defaultColWidth="9.140625" defaultRowHeight="15" x14ac:dyDescent="0.25"/>
  <cols>
    <col min="1" max="1" width="27.7109375" customWidth="1"/>
    <col min="2" max="2" width="11" customWidth="1"/>
    <col min="3" max="3" width="25.42578125" bestFit="1" customWidth="1"/>
    <col min="4" max="4" width="31.140625" style="83" customWidth="1"/>
  </cols>
  <sheetData>
    <row r="1" spans="1:4" ht="63" x14ac:dyDescent="0.25">
      <c r="A1" s="81" t="s">
        <v>140</v>
      </c>
      <c r="B1" s="81" t="s">
        <v>141</v>
      </c>
      <c r="C1" s="81" t="s">
        <v>142</v>
      </c>
      <c r="D1" s="82" t="s">
        <v>177</v>
      </c>
    </row>
    <row r="2" spans="1:4" x14ac:dyDescent="0.25">
      <c r="A2" t="s">
        <v>143</v>
      </c>
      <c r="B2" t="s">
        <v>48</v>
      </c>
      <c r="C2" t="s">
        <v>144</v>
      </c>
      <c r="D2" s="83">
        <v>29995586.582279652</v>
      </c>
    </row>
    <row r="3" spans="1:4" x14ac:dyDescent="0.25">
      <c r="A3" t="s">
        <v>143</v>
      </c>
      <c r="B3" t="s">
        <v>49</v>
      </c>
      <c r="C3" t="s">
        <v>145</v>
      </c>
      <c r="D3" s="83">
        <v>20880571.116779588</v>
      </c>
    </row>
    <row r="4" spans="1:4" x14ac:dyDescent="0.25">
      <c r="A4" t="s">
        <v>143</v>
      </c>
      <c r="B4" t="s">
        <v>50</v>
      </c>
      <c r="C4" t="s">
        <v>146</v>
      </c>
      <c r="D4" s="83">
        <v>7199165.0178338997</v>
      </c>
    </row>
    <row r="5" spans="1:4" x14ac:dyDescent="0.25">
      <c r="A5" t="s">
        <v>143</v>
      </c>
      <c r="B5" t="s">
        <v>147</v>
      </c>
      <c r="C5" t="s">
        <v>148</v>
      </c>
      <c r="D5" s="83">
        <v>91511649.499216914</v>
      </c>
    </row>
    <row r="6" spans="1:4" x14ac:dyDescent="0.25">
      <c r="A6" t="s">
        <v>143</v>
      </c>
      <c r="B6" t="s">
        <v>149</v>
      </c>
      <c r="C6" t="s">
        <v>150</v>
      </c>
      <c r="D6" s="83">
        <v>85612930.905977696</v>
      </c>
    </row>
    <row r="7" spans="1:4" x14ac:dyDescent="0.25">
      <c r="A7" t="s">
        <v>143</v>
      </c>
      <c r="B7" t="s">
        <v>151</v>
      </c>
      <c r="C7" t="s">
        <v>152</v>
      </c>
      <c r="D7" s="83">
        <v>100936128.20704667</v>
      </c>
    </row>
    <row r="8" spans="1:4" x14ac:dyDescent="0.25">
      <c r="A8" t="s">
        <v>143</v>
      </c>
      <c r="B8" t="s">
        <v>153</v>
      </c>
      <c r="C8" t="s">
        <v>154</v>
      </c>
      <c r="D8" s="83">
        <v>60852270.255177915</v>
      </c>
    </row>
    <row r="9" spans="1:4" x14ac:dyDescent="0.25">
      <c r="A9" t="s">
        <v>143</v>
      </c>
      <c r="B9" t="s">
        <v>155</v>
      </c>
      <c r="C9" t="s">
        <v>156</v>
      </c>
      <c r="D9" s="83">
        <v>42137501.821349926</v>
      </c>
    </row>
    <row r="10" spans="1:4" x14ac:dyDescent="0.25">
      <c r="A10" t="s">
        <v>143</v>
      </c>
      <c r="B10" t="s">
        <v>157</v>
      </c>
      <c r="C10" t="s">
        <v>158</v>
      </c>
      <c r="D10" s="83">
        <v>94008788.278750136</v>
      </c>
    </row>
    <row r="11" spans="1:4" x14ac:dyDescent="0.25">
      <c r="A11" t="s">
        <v>143</v>
      </c>
      <c r="B11" t="s">
        <v>159</v>
      </c>
      <c r="C11" t="s">
        <v>160</v>
      </c>
      <c r="D11" s="83">
        <v>132218732.23663142</v>
      </c>
    </row>
    <row r="12" spans="1:4" x14ac:dyDescent="0.25">
      <c r="A12" t="s">
        <v>143</v>
      </c>
      <c r="B12" t="s">
        <v>161</v>
      </c>
      <c r="C12" t="s">
        <v>162</v>
      </c>
      <c r="D12" s="83">
        <v>41844658.936848491</v>
      </c>
    </row>
    <row r="13" spans="1:4" x14ac:dyDescent="0.25">
      <c r="A13" t="s">
        <v>143</v>
      </c>
      <c r="B13" t="s">
        <v>163</v>
      </c>
      <c r="C13" t="s">
        <v>164</v>
      </c>
      <c r="D13" s="83">
        <v>11157585.548037229</v>
      </c>
    </row>
    <row r="14" spans="1:4" x14ac:dyDescent="0.25">
      <c r="A14" t="s">
        <v>143</v>
      </c>
      <c r="B14" t="s">
        <v>165</v>
      </c>
      <c r="C14" t="s">
        <v>166</v>
      </c>
      <c r="D14" s="83">
        <v>19727236.440830488</v>
      </c>
    </row>
    <row r="15" spans="1:4" x14ac:dyDescent="0.25">
      <c r="A15" t="s">
        <v>143</v>
      </c>
      <c r="B15" t="s">
        <v>167</v>
      </c>
      <c r="C15" t="s">
        <v>168</v>
      </c>
      <c r="D15" s="83">
        <v>28586878.452441767</v>
      </c>
    </row>
    <row r="16" spans="1:4" x14ac:dyDescent="0.25">
      <c r="A16" t="s">
        <v>143</v>
      </c>
      <c r="B16" t="s">
        <v>169</v>
      </c>
      <c r="C16" t="s">
        <v>170</v>
      </c>
      <c r="D16" s="83">
        <v>25637096.983916607</v>
      </c>
    </row>
    <row r="17" spans="1:4" x14ac:dyDescent="0.25">
      <c r="A17" t="s">
        <v>143</v>
      </c>
      <c r="B17" t="s">
        <v>171</v>
      </c>
      <c r="C17" t="s">
        <v>172</v>
      </c>
      <c r="D17" s="83">
        <v>24560633.83577754</v>
      </c>
    </row>
    <row r="18" spans="1:4" x14ac:dyDescent="0.25">
      <c r="A18" t="s">
        <v>143</v>
      </c>
      <c r="B18" t="s">
        <v>173</v>
      </c>
      <c r="C18" t="s">
        <v>174</v>
      </c>
      <c r="D18" s="83">
        <v>45155067.910246596</v>
      </c>
    </row>
    <row r="19" spans="1:4" x14ac:dyDescent="0.25">
      <c r="A19" t="s">
        <v>175</v>
      </c>
      <c r="B19" t="s">
        <v>48</v>
      </c>
      <c r="C19" t="s">
        <v>144</v>
      </c>
      <c r="D19" s="83">
        <v>28701971.306200951</v>
      </c>
    </row>
    <row r="20" spans="1:4" x14ac:dyDescent="0.25">
      <c r="A20" t="s">
        <v>175</v>
      </c>
      <c r="B20" t="s">
        <v>49</v>
      </c>
      <c r="C20" t="s">
        <v>145</v>
      </c>
      <c r="D20" s="83">
        <v>20202033.050930109</v>
      </c>
    </row>
    <row r="21" spans="1:4" x14ac:dyDescent="0.25">
      <c r="A21" t="s">
        <v>175</v>
      </c>
      <c r="B21" t="s">
        <v>50</v>
      </c>
      <c r="C21" t="s">
        <v>146</v>
      </c>
      <c r="D21" s="83">
        <v>6867715.7547058081</v>
      </c>
    </row>
    <row r="22" spans="1:4" x14ac:dyDescent="0.25">
      <c r="A22" t="s">
        <v>175</v>
      </c>
      <c r="B22" t="s">
        <v>147</v>
      </c>
      <c r="C22" t="s">
        <v>148</v>
      </c>
      <c r="D22" s="83">
        <v>87126378.882897675</v>
      </c>
    </row>
    <row r="23" spans="1:4" x14ac:dyDescent="0.25">
      <c r="A23" t="s">
        <v>175</v>
      </c>
      <c r="B23" t="s">
        <v>149</v>
      </c>
      <c r="C23" t="s">
        <v>150</v>
      </c>
      <c r="D23" s="83">
        <v>80815780.396484271</v>
      </c>
    </row>
    <row r="24" spans="1:4" x14ac:dyDescent="0.25">
      <c r="A24" t="s">
        <v>175</v>
      </c>
      <c r="B24" t="s">
        <v>151</v>
      </c>
      <c r="C24" t="s">
        <v>152</v>
      </c>
      <c r="D24" s="83">
        <v>96031249.53359206</v>
      </c>
    </row>
    <row r="25" spans="1:4" x14ac:dyDescent="0.25">
      <c r="A25" t="s">
        <v>175</v>
      </c>
      <c r="B25" t="s">
        <v>153</v>
      </c>
      <c r="C25" t="s">
        <v>154</v>
      </c>
      <c r="D25" s="83">
        <v>57585555.470848799</v>
      </c>
    </row>
    <row r="26" spans="1:4" x14ac:dyDescent="0.25">
      <c r="A26" t="s">
        <v>175</v>
      </c>
      <c r="B26" t="s">
        <v>155</v>
      </c>
      <c r="C26" t="s">
        <v>156</v>
      </c>
      <c r="D26" s="83">
        <v>40310369.986914992</v>
      </c>
    </row>
    <row r="27" spans="1:4" x14ac:dyDescent="0.25">
      <c r="A27" t="s">
        <v>175</v>
      </c>
      <c r="B27" t="s">
        <v>157</v>
      </c>
      <c r="C27" t="s">
        <v>158</v>
      </c>
      <c r="D27" s="83">
        <v>89819864.36981827</v>
      </c>
    </row>
    <row r="28" spans="1:4" x14ac:dyDescent="0.25">
      <c r="A28" t="s">
        <v>175</v>
      </c>
      <c r="B28" t="s">
        <v>159</v>
      </c>
      <c r="C28" t="s">
        <v>160</v>
      </c>
      <c r="D28" s="83">
        <v>126588413.92113635</v>
      </c>
    </row>
    <row r="29" spans="1:4" x14ac:dyDescent="0.25">
      <c r="A29" t="s">
        <v>175</v>
      </c>
      <c r="B29" t="s">
        <v>161</v>
      </c>
      <c r="C29" t="s">
        <v>162</v>
      </c>
      <c r="D29" s="83">
        <v>40790490.783752635</v>
      </c>
    </row>
    <row r="30" spans="1:4" x14ac:dyDescent="0.25">
      <c r="A30" t="s">
        <v>175</v>
      </c>
      <c r="B30" t="s">
        <v>163</v>
      </c>
      <c r="C30" t="s">
        <v>164</v>
      </c>
      <c r="D30" s="83">
        <v>10689709.646842184</v>
      </c>
    </row>
    <row r="31" spans="1:4" x14ac:dyDescent="0.25">
      <c r="A31" t="s">
        <v>175</v>
      </c>
      <c r="B31" t="s">
        <v>165</v>
      </c>
      <c r="C31" t="s">
        <v>166</v>
      </c>
      <c r="D31" s="83">
        <v>19426324.219297558</v>
      </c>
    </row>
    <row r="32" spans="1:4" x14ac:dyDescent="0.25">
      <c r="A32" t="s">
        <v>175</v>
      </c>
      <c r="B32" t="s">
        <v>167</v>
      </c>
      <c r="C32" t="s">
        <v>168</v>
      </c>
      <c r="D32" s="83">
        <v>27690132.423816681</v>
      </c>
    </row>
    <row r="33" spans="1:4" x14ac:dyDescent="0.25">
      <c r="A33" t="s">
        <v>175</v>
      </c>
      <c r="B33" t="s">
        <v>169</v>
      </c>
      <c r="C33" t="s">
        <v>170</v>
      </c>
      <c r="D33" s="83">
        <v>25193326.318522185</v>
      </c>
    </row>
    <row r="34" spans="1:4" x14ac:dyDescent="0.25">
      <c r="A34" t="s">
        <v>175</v>
      </c>
      <c r="B34" t="s">
        <v>171</v>
      </c>
      <c r="C34" t="s">
        <v>172</v>
      </c>
      <c r="D34" s="83">
        <v>23814076.190146521</v>
      </c>
    </row>
    <row r="35" spans="1:4" x14ac:dyDescent="0.25">
      <c r="A35" t="s">
        <v>175</v>
      </c>
      <c r="B35" t="s">
        <v>173</v>
      </c>
      <c r="C35" t="s">
        <v>174</v>
      </c>
      <c r="D35" s="83">
        <v>44288756.199291326</v>
      </c>
    </row>
    <row r="36" spans="1:4" x14ac:dyDescent="0.25">
      <c r="A36" t="s">
        <v>176</v>
      </c>
      <c r="B36" t="s">
        <v>48</v>
      </c>
      <c r="C36" t="s">
        <v>144</v>
      </c>
      <c r="D36" s="83">
        <v>29613814.981646847</v>
      </c>
    </row>
    <row r="37" spans="1:4" x14ac:dyDescent="0.25">
      <c r="A37" t="s">
        <v>176</v>
      </c>
      <c r="B37" t="s">
        <v>49</v>
      </c>
      <c r="C37" t="s">
        <v>145</v>
      </c>
      <c r="D37" s="83">
        <v>20308571.671523392</v>
      </c>
    </row>
    <row r="38" spans="1:4" x14ac:dyDescent="0.25">
      <c r="A38" t="s">
        <v>176</v>
      </c>
      <c r="B38" t="s">
        <v>50</v>
      </c>
      <c r="C38" t="s">
        <v>146</v>
      </c>
      <c r="D38" s="83">
        <v>7010956.0060821064</v>
      </c>
    </row>
    <row r="39" spans="1:4" x14ac:dyDescent="0.25">
      <c r="A39" t="s">
        <v>176</v>
      </c>
      <c r="B39" t="s">
        <v>147</v>
      </c>
      <c r="C39" t="s">
        <v>148</v>
      </c>
      <c r="D39" s="83">
        <v>88469663.371434808</v>
      </c>
    </row>
    <row r="40" spans="1:4" x14ac:dyDescent="0.25">
      <c r="A40" t="s">
        <v>176</v>
      </c>
      <c r="B40" t="s">
        <v>149</v>
      </c>
      <c r="C40" t="s">
        <v>150</v>
      </c>
      <c r="D40" s="83">
        <v>83313107.330601424</v>
      </c>
    </row>
    <row r="41" spans="1:4" x14ac:dyDescent="0.25">
      <c r="A41" t="s">
        <v>176</v>
      </c>
      <c r="B41" t="s">
        <v>151</v>
      </c>
      <c r="C41" t="s">
        <v>152</v>
      </c>
      <c r="D41" s="83">
        <v>99095738.702405706</v>
      </c>
    </row>
    <row r="42" spans="1:4" x14ac:dyDescent="0.25">
      <c r="A42" t="s">
        <v>176</v>
      </c>
      <c r="B42" t="s">
        <v>153</v>
      </c>
      <c r="C42" t="s">
        <v>154</v>
      </c>
      <c r="D42" s="83">
        <v>59801158.158939049</v>
      </c>
    </row>
    <row r="43" spans="1:4" x14ac:dyDescent="0.25">
      <c r="A43" t="s">
        <v>176</v>
      </c>
      <c r="B43" t="s">
        <v>155</v>
      </c>
      <c r="C43" t="s">
        <v>156</v>
      </c>
      <c r="D43" s="83">
        <v>41484183.554497115</v>
      </c>
    </row>
    <row r="44" spans="1:4" x14ac:dyDescent="0.25">
      <c r="A44" t="s">
        <v>176</v>
      </c>
      <c r="B44" t="s">
        <v>157</v>
      </c>
      <c r="C44" t="s">
        <v>158</v>
      </c>
      <c r="D44" s="83">
        <v>92965990.220149472</v>
      </c>
    </row>
    <row r="45" spans="1:4" x14ac:dyDescent="0.25">
      <c r="A45" t="s">
        <v>176</v>
      </c>
      <c r="B45" t="s">
        <v>159</v>
      </c>
      <c r="C45" t="s">
        <v>160</v>
      </c>
      <c r="D45" s="83">
        <v>131081628.17928779</v>
      </c>
    </row>
    <row r="46" spans="1:4" x14ac:dyDescent="0.25">
      <c r="A46" t="s">
        <v>176</v>
      </c>
      <c r="B46" t="s">
        <v>161</v>
      </c>
      <c r="C46" t="s">
        <v>162</v>
      </c>
      <c r="D46" s="83">
        <v>40790690.310797438</v>
      </c>
    </row>
    <row r="47" spans="1:4" x14ac:dyDescent="0.25">
      <c r="A47" t="s">
        <v>176</v>
      </c>
      <c r="B47" t="s">
        <v>163</v>
      </c>
      <c r="C47" t="s">
        <v>164</v>
      </c>
      <c r="D47" s="83">
        <v>10955697.60120259</v>
      </c>
    </row>
    <row r="48" spans="1:4" x14ac:dyDescent="0.25">
      <c r="A48" t="s">
        <v>176</v>
      </c>
      <c r="B48" t="s">
        <v>165</v>
      </c>
      <c r="C48" t="s">
        <v>166</v>
      </c>
      <c r="D48" s="83">
        <v>19731032.084117316</v>
      </c>
    </row>
    <row r="49" spans="1:4" x14ac:dyDescent="0.25">
      <c r="A49" t="s">
        <v>176</v>
      </c>
      <c r="B49" t="s">
        <v>167</v>
      </c>
      <c r="C49" t="s">
        <v>168</v>
      </c>
      <c r="D49" s="83">
        <v>28010370.864159394</v>
      </c>
    </row>
    <row r="50" spans="1:4" x14ac:dyDescent="0.25">
      <c r="A50" t="s">
        <v>176</v>
      </c>
      <c r="B50" t="s">
        <v>169</v>
      </c>
      <c r="C50" t="s">
        <v>170</v>
      </c>
      <c r="D50" s="83">
        <v>25500661.111652881</v>
      </c>
    </row>
    <row r="51" spans="1:4" x14ac:dyDescent="0.25">
      <c r="A51" t="s">
        <v>176</v>
      </c>
      <c r="B51" t="s">
        <v>171</v>
      </c>
      <c r="C51" t="s">
        <v>172</v>
      </c>
      <c r="D51" s="83">
        <v>23834327.697225358</v>
      </c>
    </row>
    <row r="52" spans="1:4" x14ac:dyDescent="0.25">
      <c r="A52" t="s">
        <v>176</v>
      </c>
      <c r="B52" t="s">
        <v>173</v>
      </c>
      <c r="C52" t="s">
        <v>174</v>
      </c>
      <c r="D52" s="83">
        <v>44030032.402785778</v>
      </c>
    </row>
    <row r="53" spans="1:4" x14ac:dyDescent="0.25">
      <c r="A53" t="s">
        <v>202</v>
      </c>
      <c r="B53" t="s">
        <v>48</v>
      </c>
      <c r="C53" t="s">
        <v>144</v>
      </c>
      <c r="D53" s="83">
        <v>29898958.966090038</v>
      </c>
    </row>
    <row r="54" spans="1:4" x14ac:dyDescent="0.25">
      <c r="A54" t="s">
        <v>202</v>
      </c>
      <c r="B54" t="s">
        <v>49</v>
      </c>
      <c r="C54" t="s">
        <v>145</v>
      </c>
      <c r="D54" s="83">
        <v>20871063.101202339</v>
      </c>
    </row>
    <row r="55" spans="1:4" x14ac:dyDescent="0.25">
      <c r="A55" t="s">
        <v>202</v>
      </c>
      <c r="B55" t="s">
        <v>50</v>
      </c>
      <c r="C55" t="s">
        <v>146</v>
      </c>
      <c r="D55" s="83">
        <v>7061286.9475736404</v>
      </c>
    </row>
    <row r="56" spans="1:4" x14ac:dyDescent="0.25">
      <c r="A56" t="s">
        <v>202</v>
      </c>
      <c r="B56" t="s">
        <v>147</v>
      </c>
      <c r="C56" t="s">
        <v>148</v>
      </c>
      <c r="D56" s="83">
        <v>90967685.908964664</v>
      </c>
    </row>
    <row r="57" spans="1:4" x14ac:dyDescent="0.25">
      <c r="A57" t="s">
        <v>202</v>
      </c>
      <c r="B57" t="s">
        <v>149</v>
      </c>
      <c r="C57" t="s">
        <v>150</v>
      </c>
      <c r="D57" s="83">
        <v>85159215.885256991</v>
      </c>
    </row>
    <row r="58" spans="1:4" x14ac:dyDescent="0.25">
      <c r="A58" t="s">
        <v>202</v>
      </c>
      <c r="B58" t="s">
        <v>151</v>
      </c>
      <c r="C58" t="s">
        <v>152</v>
      </c>
      <c r="D58" s="83">
        <v>101517413.23186478</v>
      </c>
    </row>
    <row r="59" spans="1:4" x14ac:dyDescent="0.25">
      <c r="A59" t="s">
        <v>202</v>
      </c>
      <c r="B59" t="s">
        <v>153</v>
      </c>
      <c r="C59" t="s">
        <v>154</v>
      </c>
      <c r="D59" s="83">
        <v>61918786.997227006</v>
      </c>
    </row>
    <row r="60" spans="1:4" x14ac:dyDescent="0.25">
      <c r="A60" t="s">
        <v>202</v>
      </c>
      <c r="B60" t="s">
        <v>155</v>
      </c>
      <c r="C60" t="s">
        <v>156</v>
      </c>
      <c r="D60" s="83">
        <v>42066069.075809494</v>
      </c>
    </row>
    <row r="61" spans="1:4" x14ac:dyDescent="0.25">
      <c r="A61" t="s">
        <v>202</v>
      </c>
      <c r="B61" t="s">
        <v>157</v>
      </c>
      <c r="C61" t="s">
        <v>158</v>
      </c>
      <c r="D61" s="83">
        <v>97142196.661715418</v>
      </c>
    </row>
    <row r="62" spans="1:4" x14ac:dyDescent="0.25">
      <c r="A62" t="s">
        <v>202</v>
      </c>
      <c r="B62" t="s">
        <v>159</v>
      </c>
      <c r="C62" t="s">
        <v>160</v>
      </c>
      <c r="D62" s="83">
        <v>137562155.81931803</v>
      </c>
    </row>
    <row r="63" spans="1:4" x14ac:dyDescent="0.25">
      <c r="A63" t="s">
        <v>202</v>
      </c>
      <c r="B63" t="s">
        <v>161</v>
      </c>
      <c r="C63" t="s">
        <v>162</v>
      </c>
      <c r="D63" s="83">
        <v>42020421.315711506</v>
      </c>
    </row>
    <row r="64" spans="1:4" x14ac:dyDescent="0.25">
      <c r="A64" t="s">
        <v>202</v>
      </c>
      <c r="B64" t="s">
        <v>163</v>
      </c>
      <c r="C64" t="s">
        <v>164</v>
      </c>
      <c r="D64" s="83">
        <v>11029551.742736934</v>
      </c>
    </row>
    <row r="65" spans="1:4" x14ac:dyDescent="0.25">
      <c r="A65" t="s">
        <v>202</v>
      </c>
      <c r="B65" t="s">
        <v>165</v>
      </c>
      <c r="C65" t="s">
        <v>166</v>
      </c>
      <c r="D65" s="83">
        <v>19957318.087692231</v>
      </c>
    </row>
    <row r="66" spans="1:4" x14ac:dyDescent="0.25">
      <c r="A66" t="s">
        <v>202</v>
      </c>
      <c r="B66" t="s">
        <v>167</v>
      </c>
      <c r="C66" t="s">
        <v>168</v>
      </c>
      <c r="D66" s="83">
        <v>28630605.495865609</v>
      </c>
    </row>
    <row r="67" spans="1:4" x14ac:dyDescent="0.25">
      <c r="A67" t="s">
        <v>202</v>
      </c>
      <c r="B67" t="s">
        <v>169</v>
      </c>
      <c r="C67" t="s">
        <v>170</v>
      </c>
      <c r="D67" s="83">
        <v>26204419.844455082</v>
      </c>
    </row>
    <row r="68" spans="1:4" x14ac:dyDescent="0.25">
      <c r="A68" t="s">
        <v>202</v>
      </c>
      <c r="B68" t="s">
        <v>171</v>
      </c>
      <c r="C68" t="s">
        <v>172</v>
      </c>
      <c r="D68" s="83">
        <v>24384040.069948174</v>
      </c>
    </row>
    <row r="69" spans="1:4" x14ac:dyDescent="0.25">
      <c r="A69" t="s">
        <v>202</v>
      </c>
      <c r="B69" t="s">
        <v>173</v>
      </c>
      <c r="C69" t="s">
        <v>174</v>
      </c>
      <c r="D69" s="83">
        <v>44903159.283883244</v>
      </c>
    </row>
  </sheetData>
  <pageMargins left="0.7" right="0.7" top="0.78740157499999996" bottom="0.78740157499999996"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npInfo xmlns="https://www.novapath.de/xmlns">eyJjb250ZW50Ijoie1widmVyc2lvblwiOntcImNvbnRlbnRcIjp7XCJmb3JtYXRcIjo0LFwiYXBwbGljYXRpb25cIjpcIjYuOC41LjE1OTkzXCIsXCJjbGllbnRUeXBlXCI6bnVsbH0sXCJsYXN0VXBkYXRlXCI6MTcxNjM3MDk0NyxcInRlbmFudElkXCI6XCI5RENCMzRBRS1FMEE5LTQxNDQtQkE3NC04QTFCQ0E1QUM5QTVcIixcImNsaWVudElkXCI6XCJkOGhlNTk4NTl6aTdicWNyMTBib2Y5ZTRqanBnaTdwZlwifSxcImRvY3VtZW50XCI6e1wiY29udGVudFwiOntcImlkXCI6XCJEQ1lIUTdKSEpSUjZMRzdIWjc4WUlCM0U5UVwiLFwicHJldmlvdXNJZFwiOlwiTE04OE9QNFY1NjdGVzRBMkNRVk8xT0RaREZcIixcInBhdGhcIjpcIllacThDSnhqRTdnYjMrTEcrSVp5T2Q2bjg5RHZzTWgxczArR3dPSUFVdloxRTFiQ2YrV3ZaZWg2c0diQnEyR01rcWlHY3lWaU5uZktYNks3a1Z6eGhBPT1cIixcImRlbGV0ZUFmdGVyRGF0ZVwiOm51bGwsXCJvcmlnaW5hbEFwcGxpY2F0aW9uXCI6XCJFeGNlbFwiLFwiZmxhZ3NcIjpbMF19LFwibGFzdFVwZGF0ZVwiOjE3NzYwNzY5NTYsXCJ0ZW5hbnRJZFwiOlwiOURDQjM0QUUtRTBBOS00MTQ0LUJBNzQtOEExQkNBNUFDOUE1XCIsXCJjbGllbnRJZFwiOlwiZDhoZTU5ODU5emk3YnFjcjEwYm9mOWU0ampwZ2k3cGZcIn0sXCJjb25maWRlbnRpYWxpdHlcIjp7XCJjb250ZW50XCI6e1widGVuYW50SWRcIjpcIjlEQ0IzNEFFLUUwQTktNDE0NC1CQTc0LThBMUJDQTVBQzlBNVwiLFwicmVmZXJlbmNlSWRcIjpcIjlCQTIxN0U4OUNGRDQ5QUJBNUIwMjExNDYxODYzNEFEXCIsXCJjYXRlZ29yeU5hbWVcIjp7fSxcIm5hbWVcIjp7XCJERUZBVUxUXCI6XCJFeHRlcm4tVmVydHJhdWxpY2hcIixcIkRFXCI6XCJFeHRlcm4tVmVydHJhdWxpY2hcIn0sXCJmbGFnc1wiOltdfSxcImxhc3RVcGRhdGVcIjoxNzE2MzcwOTQ3LFwidGVuYW50SWRcIjpcIjlEQ0IzNEFFLUUwQTktNDE0NC1CQTc0LThBMUJDQTVBQzlBNVwiLFwiY2xpZW50SWRcIjpcImQ4aGU1OTg1OXppN2JxY3IxMGJvZjllNGpqcGdpN3BmXCJ9LFwic2VjdXJpdHlcIjp7XCJjb250ZW50XCI6e1wic2V2ZXJpdHlcIjozMDAwLFwiZGxwSW5mb1wiOlwiXCIsXCJzZWN1cml0eUZsYWdzXCI6W119LFwibGFzdFVwZGF0ZVwiOjE3MTYzNzA5NDcsXCJ0ZW5hbnRJZFwiOlwiOURDQjM0QUUtRTBBOS00MTQ0LUJBNzQtOEExQkNBNUFDOUE1XCIsXCJjbGllbnRJZFwiOlwiZDhoZTU5ODU5emk3YnFjcjEwYm9mOWU0ampwZ2k3cGZcIn0sXCJtYXJraW5nXCI6e1wiY29udGVudFwiOntcImNvbG9yXCI6XCIjZmY5Njk2XCJ9LFwibGFzdFVwZGF0ZVwiOjE3MTYzNzA5NDcsXCJ0ZW5hbnRJZFwiOlwiOURDQjM0QUUtRTBBOS00MTQ0LUJBNzQtOEExQkNBNUFDOUE1XCIsXCJjbGllbnRJZFwiOlwiZDhoZTU5ODU5emk3YnFjcjEwYm9mOWU0ampwZ2k3cGZcIn19Iiwic2lnbmF0dXJlIjoiaHVuNUsvTFNIZjZyZVhlK3ZhSjJ3cjV1d2NuZGtSRVZ5bk9XRC95WHhQejlJNGc4RjR2Yk1TRHNzUVlJUTQvQWkrT21QbHVYaCtOQ3YxWXJQVDBBQ1E9PSJ9</npInfo>
</file>

<file path=customXml/itemProps1.xml><?xml version="1.0" encoding="utf-8"?>
<ds:datastoreItem xmlns:ds="http://schemas.openxmlformats.org/officeDocument/2006/customXml" ds:itemID="{278F6F14-EFEE-4C3B-91AB-3002D42EABBA}">
  <ds:schemaRefs>
    <ds:schemaRef ds:uri="https://www.novapath.de/xmln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Deckblatt</vt:lpstr>
      <vt:lpstr>Rechenschema Q1 bis Q4 2023</vt:lpstr>
      <vt:lpstr>Rechenschema ab Q1 2024</vt:lpstr>
      <vt:lpstr>bisheriges Bereinigungsvolumen</vt:lpstr>
    </vt:vector>
  </TitlesOfParts>
  <Company>Institut des Bewertungsausschusses GbR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INBA</dc:creator>
  <cp:lastModifiedBy>INBA</cp:lastModifiedBy>
  <dcterms:created xsi:type="dcterms:W3CDTF">2023-03-30T13:12:33Z</dcterms:created>
  <dcterms:modified xsi:type="dcterms:W3CDTF">2026-06-03T11:17:13Z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lassifizierung">
    <vt:lpwstr>Extern-Vertraulich</vt:lpwstr>
  </property>
  <property fmtid="{D5CDD505-2E9C-101B-9397-08002B2CF9AE}" pid="3" name="Klassifizierungs-Id">
    <vt:lpwstr>9BA217E89CFD49ABA5B02114618634AD</vt:lpwstr>
  </property>
  <property fmtid="{D5CDD505-2E9C-101B-9397-08002B2CF9AE}" pid="4" name="Klassifizierungs-Datum">
    <vt:lpwstr>05/22/2024 09:42:27</vt:lpwstr>
  </property>
  <property fmtid="{D5CDD505-2E9C-101B-9397-08002B2CF9AE}" pid="5" name="NovaPath-SeverityName">
    <vt:lpwstr>Hoch</vt:lpwstr>
  </property>
  <property fmtid="{D5CDD505-2E9C-101B-9397-08002B2CF9AE}" pid="6" name="NovaPath-SeverityLevel">
    <vt:lpwstr>3000</vt:lpwstr>
  </property>
  <property fmtid="{D5CDD505-2E9C-101B-9397-08002B2CF9AE}" pid="7" name="Dokumenten-ID">
    <vt:lpwstr>DCYHQ7JHJRR6LG7HZ78YIB3E9Q</vt:lpwstr>
  </property>
  <property fmtid="{D5CDD505-2E9C-101B-9397-08002B2CF9AE}" pid="8" name="NovaPath-Version">
    <vt:lpwstr>6.8.5.15993</vt:lpwstr>
  </property>
</Properties>
</file>